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ntosh\Personal\Energy Finance Class\Energy Finance Class\Elsevier-ST-Book Proposal\Analytics\"/>
    </mc:Choice>
  </mc:AlternateContent>
  <bookViews>
    <workbookView xWindow="240" yWindow="36" windowWidth="20112" windowHeight="7488" activeTab="1"/>
  </bookViews>
  <sheets>
    <sheet name="Onshore Wind - High Case" sheetId="1" r:id="rId1"/>
    <sheet name="Geothermal - High Case" sheetId="3" r:id="rId2"/>
  </sheets>
  <definedNames>
    <definedName name="_xlnm.Print_Area" localSheetId="1">'Geothermal - High Case'!$A$1:$X$56</definedName>
    <definedName name="_xlnm.Print_Area" localSheetId="0">'Onshore Wind - High Case'!$A$1:$X$56</definedName>
  </definedNames>
  <calcPr calcId="152511"/>
</workbook>
</file>

<file path=xl/calcChain.xml><?xml version="1.0" encoding="utf-8"?>
<calcChain xmlns="http://schemas.openxmlformats.org/spreadsheetml/2006/main">
  <c r="W47" i="3" l="1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E34" i="3" l="1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D34" i="3"/>
  <c r="D35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W25" i="3"/>
  <c r="W35" i="3" s="1"/>
  <c r="W36" i="3" s="1"/>
  <c r="V25" i="3"/>
  <c r="U25" i="3"/>
  <c r="T25" i="3"/>
  <c r="T35" i="3" s="1"/>
  <c r="S25" i="3"/>
  <c r="S35" i="3" s="1"/>
  <c r="S36" i="3" s="1"/>
  <c r="R25" i="3"/>
  <c r="Q25" i="3"/>
  <c r="Q35" i="3" s="1"/>
  <c r="Q36" i="3" s="1"/>
  <c r="P25" i="3"/>
  <c r="P35" i="3" s="1"/>
  <c r="O25" i="3"/>
  <c r="O35" i="3" s="1"/>
  <c r="O36" i="3" s="1"/>
  <c r="N25" i="3"/>
  <c r="M25" i="3"/>
  <c r="L25" i="3"/>
  <c r="L35" i="3" s="1"/>
  <c r="K25" i="3"/>
  <c r="K35" i="3" s="1"/>
  <c r="K36" i="3" s="1"/>
  <c r="J25" i="3"/>
  <c r="I25" i="3"/>
  <c r="I27" i="3" s="1"/>
  <c r="I31" i="3" s="1"/>
  <c r="H25" i="3"/>
  <c r="H35" i="3" s="1"/>
  <c r="G25" i="3"/>
  <c r="G35" i="3" s="1"/>
  <c r="G36" i="3" s="1"/>
  <c r="F25" i="3"/>
  <c r="E25" i="3"/>
  <c r="D25" i="3"/>
  <c r="D36" i="3" s="1"/>
  <c r="H36" i="3" l="1"/>
  <c r="T36" i="3"/>
  <c r="L36" i="3"/>
  <c r="P36" i="3"/>
  <c r="C43" i="3"/>
  <c r="C53" i="3"/>
  <c r="Q27" i="3"/>
  <c r="Q31" i="3" s="1"/>
  <c r="Q38" i="3" s="1"/>
  <c r="I35" i="3"/>
  <c r="I36" i="3" s="1"/>
  <c r="I38" i="3" s="1"/>
  <c r="J35" i="3"/>
  <c r="J36" i="3" s="1"/>
  <c r="J27" i="3"/>
  <c r="J31" i="3" s="1"/>
  <c r="R35" i="3"/>
  <c r="R36" i="3" s="1"/>
  <c r="R27" i="3"/>
  <c r="R31" i="3" s="1"/>
  <c r="E35" i="3"/>
  <c r="E36" i="3" s="1"/>
  <c r="E27" i="3"/>
  <c r="E31" i="3" s="1"/>
  <c r="M35" i="3"/>
  <c r="M36" i="3" s="1"/>
  <c r="M27" i="3"/>
  <c r="M31" i="3" s="1"/>
  <c r="U35" i="3"/>
  <c r="U36" i="3" s="1"/>
  <c r="U27" i="3"/>
  <c r="U31" i="3" s="1"/>
  <c r="F35" i="3"/>
  <c r="F36" i="3" s="1"/>
  <c r="F27" i="3"/>
  <c r="F31" i="3" s="1"/>
  <c r="N35" i="3"/>
  <c r="N36" i="3" s="1"/>
  <c r="N27" i="3"/>
  <c r="N31" i="3" s="1"/>
  <c r="V35" i="3"/>
  <c r="V36" i="3" s="1"/>
  <c r="V27" i="3"/>
  <c r="V31" i="3" s="1"/>
  <c r="G27" i="3"/>
  <c r="G31" i="3" s="1"/>
  <c r="G38" i="3" s="1"/>
  <c r="K27" i="3"/>
  <c r="K31" i="3" s="1"/>
  <c r="K38" i="3" s="1"/>
  <c r="O27" i="3"/>
  <c r="O31" i="3" s="1"/>
  <c r="O38" i="3" s="1"/>
  <c r="S27" i="3"/>
  <c r="S31" i="3" s="1"/>
  <c r="S38" i="3" s="1"/>
  <c r="W27" i="3"/>
  <c r="W31" i="3" s="1"/>
  <c r="W38" i="3" s="1"/>
  <c r="D27" i="3"/>
  <c r="D31" i="3" s="1"/>
  <c r="D38" i="3" s="1"/>
  <c r="H27" i="3"/>
  <c r="H31" i="3" s="1"/>
  <c r="H38" i="3" s="1"/>
  <c r="L27" i="3"/>
  <c r="L31" i="3" s="1"/>
  <c r="L38" i="3" s="1"/>
  <c r="P27" i="3"/>
  <c r="P31" i="3" s="1"/>
  <c r="T27" i="3"/>
  <c r="T31" i="3" s="1"/>
  <c r="T38" i="3" s="1"/>
  <c r="P38" i="3" l="1"/>
  <c r="P46" i="3" s="1"/>
  <c r="N38" i="3"/>
  <c r="U38" i="3"/>
  <c r="U46" i="3" s="1"/>
  <c r="E38" i="3"/>
  <c r="E46" i="3" s="1"/>
  <c r="J38" i="3"/>
  <c r="J46" i="3" s="1"/>
  <c r="I46" i="3"/>
  <c r="H46" i="3"/>
  <c r="O46" i="3"/>
  <c r="Q46" i="3"/>
  <c r="D46" i="3"/>
  <c r="N46" i="3"/>
  <c r="W44" i="3"/>
  <c r="S44" i="3"/>
  <c r="O44" i="3"/>
  <c r="K44" i="3"/>
  <c r="G44" i="3"/>
  <c r="D40" i="3"/>
  <c r="V44" i="3"/>
  <c r="R44" i="3"/>
  <c r="N44" i="3"/>
  <c r="J44" i="3"/>
  <c r="F44" i="3"/>
  <c r="Q44" i="3"/>
  <c r="I44" i="3"/>
  <c r="P44" i="3"/>
  <c r="H44" i="3"/>
  <c r="U44" i="3"/>
  <c r="M44" i="3"/>
  <c r="E44" i="3"/>
  <c r="T44" i="3"/>
  <c r="D44" i="3"/>
  <c r="L44" i="3"/>
  <c r="G46" i="3"/>
  <c r="T46" i="3"/>
  <c r="K46" i="3"/>
  <c r="W46" i="3"/>
  <c r="L46" i="3"/>
  <c r="S46" i="3"/>
  <c r="V38" i="3"/>
  <c r="F38" i="3"/>
  <c r="M38" i="3"/>
  <c r="R38" i="3"/>
  <c r="F46" i="3" l="1"/>
  <c r="V46" i="3"/>
  <c r="R46" i="3"/>
  <c r="D41" i="3"/>
  <c r="D48" i="3" s="1"/>
  <c r="D49" i="3" s="1"/>
  <c r="D51" i="3" s="1"/>
  <c r="D53" i="3" s="1"/>
  <c r="M46" i="3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D42" i="3" l="1"/>
  <c r="D43" i="3" s="1"/>
  <c r="E40" i="3" s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6" i="1"/>
  <c r="E25" i="1"/>
  <c r="F25" i="1"/>
  <c r="G25" i="1"/>
  <c r="G35" i="1" s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5" i="1"/>
  <c r="G8" i="1"/>
  <c r="G9" i="1" s="1"/>
  <c r="C13" i="1"/>
  <c r="E41" i="3" l="1"/>
  <c r="L35" i="1"/>
  <c r="L36" i="1" s="1"/>
  <c r="K35" i="1"/>
  <c r="K36" i="1" s="1"/>
  <c r="V35" i="1"/>
  <c r="V36" i="1" s="1"/>
  <c r="I35" i="1"/>
  <c r="I36" i="1" s="1"/>
  <c r="R35" i="1"/>
  <c r="R36" i="1" s="1"/>
  <c r="D35" i="1"/>
  <c r="D36" i="1" s="1"/>
  <c r="W35" i="1"/>
  <c r="W36" i="1" s="1"/>
  <c r="J35" i="1"/>
  <c r="J36" i="1" s="1"/>
  <c r="U35" i="1"/>
  <c r="U36" i="1" s="1"/>
  <c r="T35" i="1"/>
  <c r="T36" i="1" s="1"/>
  <c r="S35" i="1"/>
  <c r="S36" i="1" s="1"/>
  <c r="E35" i="1"/>
  <c r="E36" i="1" s="1"/>
  <c r="P35" i="1"/>
  <c r="P36" i="1" s="1"/>
  <c r="O35" i="1"/>
  <c r="O36" i="1" s="1"/>
  <c r="N35" i="1"/>
  <c r="N36" i="1" s="1"/>
  <c r="H35" i="1"/>
  <c r="H36" i="1" s="1"/>
  <c r="F35" i="1"/>
  <c r="F36" i="1" s="1"/>
  <c r="Q35" i="1"/>
  <c r="Q36" i="1" s="1"/>
  <c r="C53" i="1"/>
  <c r="C43" i="1"/>
  <c r="M35" i="1"/>
  <c r="M36" i="1" s="1"/>
  <c r="G27" i="1"/>
  <c r="G31" i="1" s="1"/>
  <c r="G36" i="1"/>
  <c r="D27" i="1"/>
  <c r="T27" i="1"/>
  <c r="P27" i="1"/>
  <c r="L27" i="1"/>
  <c r="H27" i="1"/>
  <c r="W27" i="1"/>
  <c r="S27" i="1"/>
  <c r="O27" i="1"/>
  <c r="K27" i="1"/>
  <c r="V27" i="1"/>
  <c r="R27" i="1"/>
  <c r="N27" i="1"/>
  <c r="J27" i="1"/>
  <c r="F27" i="1"/>
  <c r="U27" i="1"/>
  <c r="Q27" i="1"/>
  <c r="M27" i="1"/>
  <c r="I27" i="1"/>
  <c r="E27" i="1"/>
  <c r="G38" i="1" l="1"/>
  <c r="G46" i="1" s="1"/>
  <c r="E48" i="3"/>
  <c r="E49" i="3" s="1"/>
  <c r="E51" i="3" s="1"/>
  <c r="E53" i="3" s="1"/>
  <c r="E42" i="3"/>
  <c r="E43" i="3" s="1"/>
  <c r="F40" i="3" s="1"/>
  <c r="K31" i="1"/>
  <c r="K38" i="1" s="1"/>
  <c r="K46" i="1" s="1"/>
  <c r="S31" i="1"/>
  <c r="S38" i="1" s="1"/>
  <c r="S46" i="1" s="1"/>
  <c r="O31" i="1"/>
  <c r="O38" i="1" s="1"/>
  <c r="O46" i="1" s="1"/>
  <c r="E31" i="1"/>
  <c r="E38" i="1" s="1"/>
  <c r="E46" i="1" s="1"/>
  <c r="I31" i="1"/>
  <c r="I38" i="1" s="1"/>
  <c r="I46" i="1" s="1"/>
  <c r="L31" i="1"/>
  <c r="L38" i="1" s="1"/>
  <c r="L46" i="1" s="1"/>
  <c r="T31" i="1"/>
  <c r="T38" i="1" s="1"/>
  <c r="T46" i="1" s="1"/>
  <c r="M31" i="1"/>
  <c r="M38" i="1" s="1"/>
  <c r="M46" i="1" s="1"/>
  <c r="J31" i="1"/>
  <c r="J38" i="1" s="1"/>
  <c r="J46" i="1" s="1"/>
  <c r="D31" i="1"/>
  <c r="D38" i="1" s="1"/>
  <c r="D46" i="1" s="1"/>
  <c r="H31" i="1"/>
  <c r="H38" i="1" s="1"/>
  <c r="H46" i="1" s="1"/>
  <c r="P31" i="1"/>
  <c r="P38" i="1" s="1"/>
  <c r="P46" i="1" s="1"/>
  <c r="F31" i="1"/>
  <c r="F38" i="1" s="1"/>
  <c r="F46" i="1" s="1"/>
  <c r="W31" i="1"/>
  <c r="W38" i="1" s="1"/>
  <c r="W46" i="1" s="1"/>
  <c r="Q31" i="1"/>
  <c r="Q38" i="1" s="1"/>
  <c r="Q46" i="1" s="1"/>
  <c r="U31" i="1"/>
  <c r="U38" i="1" s="1"/>
  <c r="U46" i="1" s="1"/>
  <c r="N31" i="1"/>
  <c r="N38" i="1" s="1"/>
  <c r="N46" i="1" s="1"/>
  <c r="R31" i="1"/>
  <c r="R38" i="1" s="1"/>
  <c r="R46" i="1" s="1"/>
  <c r="V31" i="1"/>
  <c r="V38" i="1" s="1"/>
  <c r="V46" i="1" s="1"/>
  <c r="H44" i="1"/>
  <c r="T44" i="1"/>
  <c r="J44" i="1"/>
  <c r="V44" i="1"/>
  <c r="K44" i="1"/>
  <c r="W44" i="1"/>
  <c r="L44" i="1"/>
  <c r="M44" i="1"/>
  <c r="S44" i="1"/>
  <c r="I44" i="1"/>
  <c r="N44" i="1"/>
  <c r="O44" i="1"/>
  <c r="P44" i="1"/>
  <c r="U44" i="1"/>
  <c r="E44" i="1"/>
  <c r="D44" i="1"/>
  <c r="Q44" i="1"/>
  <c r="F44" i="1"/>
  <c r="R44" i="1"/>
  <c r="G44" i="1"/>
  <c r="D40" i="1"/>
  <c r="D41" i="1" s="1"/>
  <c r="F41" i="3" l="1"/>
  <c r="D42" i="1"/>
  <c r="D43" i="1" s="1"/>
  <c r="E40" i="1" s="1"/>
  <c r="E41" i="1" s="1"/>
  <c r="D48" i="1"/>
  <c r="D49" i="1" s="1"/>
  <c r="D51" i="1" s="1"/>
  <c r="D53" i="1" s="1"/>
  <c r="F48" i="3" l="1"/>
  <c r="F49" i="3" s="1"/>
  <c r="F51" i="3" s="1"/>
  <c r="F53" i="3" s="1"/>
  <c r="F42" i="3"/>
  <c r="F43" i="3" s="1"/>
  <c r="G40" i="3" s="1"/>
  <c r="E42" i="1"/>
  <c r="E43" i="1" s="1"/>
  <c r="F40" i="1" s="1"/>
  <c r="F41" i="1" s="1"/>
  <c r="E48" i="1"/>
  <c r="E49" i="1" s="1"/>
  <c r="E51" i="1" s="1"/>
  <c r="E53" i="1" s="1"/>
  <c r="G41" i="3" l="1"/>
  <c r="F42" i="1"/>
  <c r="F43" i="1" s="1"/>
  <c r="G40" i="1" s="1"/>
  <c r="G41" i="1" s="1"/>
  <c r="F48" i="1"/>
  <c r="F49" i="1" s="1"/>
  <c r="F51" i="1" s="1"/>
  <c r="F53" i="1" s="1"/>
  <c r="G48" i="3" l="1"/>
  <c r="G49" i="3" s="1"/>
  <c r="G51" i="3" s="1"/>
  <c r="G53" i="3" s="1"/>
  <c r="G42" i="3"/>
  <c r="G43" i="3" s="1"/>
  <c r="H40" i="3" s="1"/>
  <c r="G48" i="1"/>
  <c r="G49" i="1" s="1"/>
  <c r="G51" i="1" s="1"/>
  <c r="G53" i="1" s="1"/>
  <c r="H41" i="3" l="1"/>
  <c r="G42" i="1"/>
  <c r="G43" i="1" s="1"/>
  <c r="H40" i="1" s="1"/>
  <c r="H41" i="1" s="1"/>
  <c r="H48" i="3" l="1"/>
  <c r="H49" i="3" s="1"/>
  <c r="H51" i="3" s="1"/>
  <c r="H53" i="3" s="1"/>
  <c r="H42" i="3"/>
  <c r="H43" i="3" s="1"/>
  <c r="I40" i="3" s="1"/>
  <c r="H42" i="1"/>
  <c r="H43" i="1" s="1"/>
  <c r="I40" i="1" s="1"/>
  <c r="I41" i="1" s="1"/>
  <c r="H48" i="1"/>
  <c r="H49" i="1" s="1"/>
  <c r="H51" i="1" s="1"/>
  <c r="H53" i="1" s="1"/>
  <c r="I41" i="3" l="1"/>
  <c r="I42" i="1"/>
  <c r="I43" i="1" s="1"/>
  <c r="J40" i="1" s="1"/>
  <c r="J41" i="1" s="1"/>
  <c r="I48" i="1"/>
  <c r="I49" i="1" s="1"/>
  <c r="I51" i="1" s="1"/>
  <c r="I53" i="1" s="1"/>
  <c r="I48" i="3" l="1"/>
  <c r="I49" i="3" s="1"/>
  <c r="I51" i="3" s="1"/>
  <c r="I53" i="3" s="1"/>
  <c r="I42" i="3"/>
  <c r="I43" i="3" s="1"/>
  <c r="J40" i="3" s="1"/>
  <c r="J42" i="1"/>
  <c r="J43" i="1" s="1"/>
  <c r="K40" i="1" s="1"/>
  <c r="K41" i="1" s="1"/>
  <c r="J48" i="1"/>
  <c r="J49" i="1" s="1"/>
  <c r="J51" i="1" s="1"/>
  <c r="J53" i="1" s="1"/>
  <c r="J41" i="3" l="1"/>
  <c r="K42" i="1"/>
  <c r="K43" i="1" s="1"/>
  <c r="L40" i="1" s="1"/>
  <c r="L41" i="1" s="1"/>
  <c r="K48" i="1"/>
  <c r="K49" i="1" s="1"/>
  <c r="K51" i="1" s="1"/>
  <c r="K53" i="1" s="1"/>
  <c r="J48" i="3" l="1"/>
  <c r="J49" i="3" s="1"/>
  <c r="J51" i="3" s="1"/>
  <c r="J53" i="3" s="1"/>
  <c r="J42" i="3"/>
  <c r="J43" i="3" s="1"/>
  <c r="K40" i="3" s="1"/>
  <c r="L42" i="1"/>
  <c r="L43" i="1" s="1"/>
  <c r="M40" i="1" s="1"/>
  <c r="M41" i="1" s="1"/>
  <c r="L48" i="1"/>
  <c r="L49" i="1" s="1"/>
  <c r="L51" i="1" s="1"/>
  <c r="L53" i="1" s="1"/>
  <c r="K41" i="3" l="1"/>
  <c r="M42" i="1"/>
  <c r="M43" i="1" s="1"/>
  <c r="N40" i="1" s="1"/>
  <c r="N41" i="1" s="1"/>
  <c r="M48" i="1"/>
  <c r="M49" i="1" s="1"/>
  <c r="M51" i="1" s="1"/>
  <c r="M53" i="1" s="1"/>
  <c r="K48" i="3" l="1"/>
  <c r="K49" i="3" s="1"/>
  <c r="K51" i="3" s="1"/>
  <c r="K53" i="3" s="1"/>
  <c r="K42" i="3"/>
  <c r="K43" i="3" s="1"/>
  <c r="L40" i="3" s="1"/>
  <c r="N42" i="1"/>
  <c r="N43" i="1" s="1"/>
  <c r="O40" i="1" s="1"/>
  <c r="O41" i="1" s="1"/>
  <c r="N48" i="1"/>
  <c r="N49" i="1" s="1"/>
  <c r="N51" i="1" s="1"/>
  <c r="N53" i="1" s="1"/>
  <c r="L41" i="3" l="1"/>
  <c r="O42" i="1"/>
  <c r="O43" i="1" s="1"/>
  <c r="P40" i="1" s="1"/>
  <c r="P41" i="1" s="1"/>
  <c r="O48" i="1"/>
  <c r="O49" i="1" s="1"/>
  <c r="O51" i="1" s="1"/>
  <c r="O53" i="1" s="1"/>
  <c r="L48" i="3" l="1"/>
  <c r="L49" i="3" s="1"/>
  <c r="L51" i="3" s="1"/>
  <c r="L53" i="3" s="1"/>
  <c r="L42" i="3"/>
  <c r="L43" i="3" s="1"/>
  <c r="M40" i="3" s="1"/>
  <c r="P42" i="1"/>
  <c r="P43" i="1" s="1"/>
  <c r="Q40" i="1" s="1"/>
  <c r="Q41" i="1" s="1"/>
  <c r="P48" i="1"/>
  <c r="P49" i="1" s="1"/>
  <c r="P51" i="1" s="1"/>
  <c r="P53" i="1" s="1"/>
  <c r="M41" i="3" l="1"/>
  <c r="Q42" i="1"/>
  <c r="Q43" i="1" s="1"/>
  <c r="R40" i="1" s="1"/>
  <c r="R41" i="1" s="1"/>
  <c r="Q48" i="1"/>
  <c r="Q49" i="1" s="1"/>
  <c r="Q51" i="1" s="1"/>
  <c r="Q53" i="1" s="1"/>
  <c r="M48" i="3" l="1"/>
  <c r="M49" i="3" s="1"/>
  <c r="M51" i="3" s="1"/>
  <c r="M53" i="3" s="1"/>
  <c r="M42" i="3"/>
  <c r="M43" i="3" s="1"/>
  <c r="N40" i="3" s="1"/>
  <c r="R42" i="1"/>
  <c r="R43" i="1" s="1"/>
  <c r="S40" i="1" s="1"/>
  <c r="S41" i="1" s="1"/>
  <c r="R48" i="1"/>
  <c r="R49" i="1" s="1"/>
  <c r="R51" i="1" s="1"/>
  <c r="R53" i="1" s="1"/>
  <c r="N41" i="3" l="1"/>
  <c r="S48" i="1"/>
  <c r="S49" i="1" s="1"/>
  <c r="S51" i="1" s="1"/>
  <c r="S53" i="1" s="1"/>
  <c r="N48" i="3" l="1"/>
  <c r="N49" i="3" s="1"/>
  <c r="N51" i="3" s="1"/>
  <c r="N53" i="3" s="1"/>
  <c r="N42" i="3"/>
  <c r="N43" i="3" s="1"/>
  <c r="O40" i="3" s="1"/>
  <c r="S42" i="1"/>
  <c r="S43" i="1" s="1"/>
  <c r="T40" i="1" s="1"/>
  <c r="T41" i="1" s="1"/>
  <c r="O41" i="3" l="1"/>
  <c r="T42" i="1"/>
  <c r="T43" i="1" s="1"/>
  <c r="U40" i="1" s="1"/>
  <c r="U41" i="1" s="1"/>
  <c r="T48" i="1"/>
  <c r="T49" i="1" s="1"/>
  <c r="T51" i="1" s="1"/>
  <c r="T53" i="1" s="1"/>
  <c r="O48" i="3" l="1"/>
  <c r="O49" i="3" s="1"/>
  <c r="O51" i="3" s="1"/>
  <c r="O53" i="3" s="1"/>
  <c r="O42" i="3"/>
  <c r="O43" i="3" s="1"/>
  <c r="P40" i="3" s="1"/>
  <c r="U42" i="1"/>
  <c r="U43" i="1" s="1"/>
  <c r="V40" i="1" s="1"/>
  <c r="V41" i="1" s="1"/>
  <c r="U48" i="1"/>
  <c r="U49" i="1" s="1"/>
  <c r="U51" i="1" s="1"/>
  <c r="U53" i="1" s="1"/>
  <c r="P41" i="3" l="1"/>
  <c r="V42" i="1"/>
  <c r="V43" i="1" s="1"/>
  <c r="W40" i="1" s="1"/>
  <c r="W41" i="1" s="1"/>
  <c r="V48" i="1"/>
  <c r="V49" i="1" s="1"/>
  <c r="V51" i="1" s="1"/>
  <c r="V53" i="1" s="1"/>
  <c r="P48" i="3" l="1"/>
  <c r="P49" i="3" s="1"/>
  <c r="P51" i="3" s="1"/>
  <c r="P53" i="3" s="1"/>
  <c r="P42" i="3"/>
  <c r="P43" i="3" s="1"/>
  <c r="Q40" i="3" s="1"/>
  <c r="W42" i="1"/>
  <c r="W43" i="1" s="1"/>
  <c r="W48" i="1"/>
  <c r="W49" i="1" s="1"/>
  <c r="W51" i="1" s="1"/>
  <c r="Q41" i="3" l="1"/>
  <c r="W53" i="1"/>
  <c r="C55" i="1" s="1"/>
  <c r="Q48" i="3" l="1"/>
  <c r="Q49" i="3" s="1"/>
  <c r="Q51" i="3" s="1"/>
  <c r="Q53" i="3" s="1"/>
  <c r="Q42" i="3"/>
  <c r="Q43" i="3" s="1"/>
  <c r="R40" i="3" s="1"/>
  <c r="R41" i="3" l="1"/>
  <c r="R48" i="3" l="1"/>
  <c r="R49" i="3" s="1"/>
  <c r="R51" i="3" s="1"/>
  <c r="R53" i="3" s="1"/>
  <c r="R42" i="3"/>
  <c r="R43" i="3" s="1"/>
  <c r="S40" i="3" s="1"/>
  <c r="S41" i="3" l="1"/>
  <c r="S48" i="3" l="1"/>
  <c r="S49" i="3" s="1"/>
  <c r="S51" i="3" s="1"/>
  <c r="S53" i="3" s="1"/>
  <c r="S42" i="3"/>
  <c r="S43" i="3" s="1"/>
  <c r="T40" i="3" s="1"/>
  <c r="T41" i="3" l="1"/>
  <c r="T48" i="3" l="1"/>
  <c r="T49" i="3" s="1"/>
  <c r="T51" i="3" s="1"/>
  <c r="T53" i="3" s="1"/>
  <c r="T42" i="3"/>
  <c r="T43" i="3" s="1"/>
  <c r="U40" i="3" s="1"/>
  <c r="U41" i="3" l="1"/>
  <c r="U48" i="3" l="1"/>
  <c r="U49" i="3" s="1"/>
  <c r="U51" i="3" s="1"/>
  <c r="U53" i="3" s="1"/>
  <c r="U42" i="3"/>
  <c r="U43" i="3" s="1"/>
  <c r="V40" i="3" s="1"/>
  <c r="V41" i="3" l="1"/>
  <c r="V48" i="3" l="1"/>
  <c r="V49" i="3" s="1"/>
  <c r="V51" i="3" s="1"/>
  <c r="V53" i="3" s="1"/>
  <c r="V42" i="3"/>
  <c r="V43" i="3" s="1"/>
  <c r="W40" i="3" s="1"/>
  <c r="W41" i="3" l="1"/>
  <c r="W48" i="3" l="1"/>
  <c r="W49" i="3" s="1"/>
  <c r="W51" i="3" s="1"/>
  <c r="W53" i="3" s="1"/>
  <c r="C55" i="3" s="1"/>
  <c r="W42" i="3"/>
  <c r="W43" i="3" s="1"/>
</calcChain>
</file>

<file path=xl/sharedStrings.xml><?xml version="1.0" encoding="utf-8"?>
<sst xmlns="http://schemas.openxmlformats.org/spreadsheetml/2006/main" count="94" uniqueCount="45">
  <si>
    <t>Capacity</t>
  </si>
  <si>
    <t>Capacity Factor</t>
  </si>
  <si>
    <t>Total Revenues</t>
  </si>
  <si>
    <t>Total Operating Costs</t>
  </si>
  <si>
    <t>EBITDA</t>
  </si>
  <si>
    <t>Debt Outstanding BoP</t>
  </si>
  <si>
    <t>Interest Expense</t>
  </si>
  <si>
    <t>Amortization</t>
  </si>
  <si>
    <t>Debt Outstanding EoP</t>
  </si>
  <si>
    <t>Levelized Debt Service</t>
  </si>
  <si>
    <t>Taxable Income</t>
  </si>
  <si>
    <t>After-Tax Net Equity Cash Flow</t>
  </si>
  <si>
    <t>Variable O&amp;M</t>
  </si>
  <si>
    <t>O&amp;M Escalation Rate</t>
  </si>
  <si>
    <t>Cost of Debt</t>
  </si>
  <si>
    <t>Cost of Equity</t>
  </si>
  <si>
    <t>Combined Tax Rate</t>
  </si>
  <si>
    <t>Economic Useful Life</t>
  </si>
  <si>
    <t>MACRS Depreciation Schedule</t>
  </si>
  <si>
    <t>Total Generation (MWh)</t>
  </si>
  <si>
    <t>MACRS Schedule</t>
  </si>
  <si>
    <t>Tax Liability (Benefit)</t>
  </si>
  <si>
    <t>LCOE</t>
  </si>
  <si>
    <t>Assumptions</t>
  </si>
  <si>
    <t>Onshore Wind - High Case</t>
  </si>
  <si>
    <t>Pro Forma</t>
  </si>
  <si>
    <t>Period</t>
  </si>
  <si>
    <t>CapEx ($/kW)</t>
  </si>
  <si>
    <t>Other Costs ($/kW)</t>
  </si>
  <si>
    <t>Total CapEx ($/kW)</t>
  </si>
  <si>
    <t>Total CapEx ($mm)</t>
  </si>
  <si>
    <t>Fixed O&amp;M ($/kW-yr)</t>
  </si>
  <si>
    <t>Capacity Factor %</t>
  </si>
  <si>
    <t>Debt %</t>
  </si>
  <si>
    <t>Equity %</t>
  </si>
  <si>
    <t>In USD 000, unless otherwise noted</t>
  </si>
  <si>
    <t>Operating Expense</t>
  </si>
  <si>
    <t>Fuel Cost</t>
  </si>
  <si>
    <t>O&amp;M</t>
  </si>
  <si>
    <t>Less: Depreciation</t>
  </si>
  <si>
    <t>Less: Interest Expense</t>
  </si>
  <si>
    <t>Conversion to 000</t>
  </si>
  <si>
    <t>After-Tax IRR to Equity</t>
  </si>
  <si>
    <t>Levelized Energy Cost (LCOE)</t>
  </si>
  <si>
    <r>
      <rPr>
        <b/>
        <sz val="10"/>
        <color theme="1"/>
        <rFont val="Arial"/>
        <family val="2"/>
      </rPr>
      <t>Goal Seek Instructions</t>
    </r>
    <r>
      <rPr>
        <sz val="10"/>
        <color theme="1"/>
        <rFont val="Arial"/>
        <family val="2"/>
      </rPr>
      <t>: Vary LCOE in Blue Cell to set the After-tax IRR to Equity in Orange Cell to the Cost of Equity in light orange cell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</si>
</sst>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%_);\(0.0%\);&quot;–&quot;_)"/>
    <numFmt numFmtId="167" formatCode="&quot;$&quot;#,##0.00"/>
    <numFmt numFmtId="168" formatCode="0.00%_);\(0.00%\);&quot;–&quot;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2" fillId="0" borderId="0" xfId="1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2" fillId="0" borderId="0" xfId="2" applyNumberFormat="1" applyFont="1" applyAlignment="1">
      <alignment horizontal="center"/>
    </xf>
    <xf numFmtId="166" fontId="2" fillId="0" borderId="0" xfId="0" applyNumberFormat="1" applyFont="1" applyAlignment="1">
      <alignment horizontal="right"/>
    </xf>
    <xf numFmtId="43" fontId="2" fillId="0" borderId="0" xfId="2" applyNumberFormat="1" applyFont="1" applyAlignment="1">
      <alignment horizontal="center"/>
    </xf>
    <xf numFmtId="167" fontId="2" fillId="0" borderId="0" xfId="2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165" fontId="2" fillId="0" borderId="2" xfId="2" applyNumberFormat="1" applyFont="1" applyBorder="1" applyAlignment="1">
      <alignment horizontal="center"/>
    </xf>
    <xf numFmtId="0" fontId="2" fillId="0" borderId="0" xfId="0" applyFont="1" applyAlignment="1">
      <alignment horizontal="left" indent="1"/>
    </xf>
    <xf numFmtId="0" fontId="4" fillId="0" borderId="3" xfId="0" applyFont="1" applyBorder="1" applyAlignment="1">
      <alignment horizontal="left"/>
    </xf>
    <xf numFmtId="0" fontId="6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165" fontId="2" fillId="0" borderId="5" xfId="2" applyNumberFormat="1" applyFont="1" applyBorder="1" applyAlignment="1">
      <alignment horizontal="center"/>
    </xf>
    <xf numFmtId="168" fontId="2" fillId="0" borderId="0" xfId="0" applyNumberFormat="1" applyFont="1" applyAlignment="1">
      <alignment horizontal="right"/>
    </xf>
    <xf numFmtId="166" fontId="2" fillId="3" borderId="0" xfId="0" applyNumberFormat="1" applyFont="1" applyFill="1" applyAlignment="1">
      <alignment horizontal="right"/>
    </xf>
    <xf numFmtId="166" fontId="4" fillId="4" borderId="4" xfId="0" applyNumberFormat="1" applyFont="1" applyFill="1" applyBorder="1" applyAlignment="1">
      <alignment horizontal="right"/>
    </xf>
    <xf numFmtId="43" fontId="2" fillId="5" borderId="0" xfId="2" applyNumberFormat="1" applyFont="1" applyFill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7"/>
  <sheetViews>
    <sheetView showGridLines="0" view="pageBreakPreview" topLeftCell="A9" zoomScale="85" zoomScaleNormal="85" zoomScaleSheetLayoutView="85" workbookViewId="0">
      <selection activeCell="D47" sqref="D47:W47"/>
    </sheetView>
  </sheetViews>
  <sheetFormatPr defaultColWidth="9.109375" defaultRowHeight="13.2" x14ac:dyDescent="0.25"/>
  <cols>
    <col min="1" max="1" width="3.6640625" style="1" customWidth="1"/>
    <col min="2" max="2" width="28.44140625" style="12" bestFit="1" customWidth="1"/>
    <col min="3" max="3" width="12.88671875" style="2" bestFit="1" customWidth="1"/>
    <col min="4" max="4" width="11.88671875" style="1" bestFit="1" customWidth="1"/>
    <col min="5" max="5" width="12" style="1" bestFit="1" customWidth="1"/>
    <col min="6" max="6" width="12.88671875" style="2" customWidth="1"/>
    <col min="7" max="7" width="12" style="1" bestFit="1" customWidth="1"/>
    <col min="8" max="8" width="11.5546875" style="1" bestFit="1" customWidth="1"/>
    <col min="9" max="23" width="10.88671875" style="1" bestFit="1" customWidth="1"/>
    <col min="24" max="24" width="2.6640625" style="1" customWidth="1"/>
    <col min="25" max="16384" width="9.109375" style="1"/>
  </cols>
  <sheetData>
    <row r="1" spans="1:27" ht="15.6" x14ac:dyDescent="0.3">
      <c r="A1" s="18" t="s">
        <v>24</v>
      </c>
    </row>
    <row r="2" spans="1:27" x14ac:dyDescent="0.25">
      <c r="A2" s="17" t="s">
        <v>35</v>
      </c>
    </row>
    <row r="4" spans="1:27" ht="13.8" x14ac:dyDescent="0.25">
      <c r="A4" s="10"/>
      <c r="B4" s="14" t="s">
        <v>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30"/>
      <c r="Y4" s="30"/>
      <c r="Z4" s="30"/>
      <c r="AA4" s="30"/>
    </row>
    <row r="5" spans="1:27" ht="13.8" thickBot="1" x14ac:dyDescent="0.3">
      <c r="X5" s="31"/>
      <c r="Y5" s="31"/>
      <c r="Z5" s="31"/>
      <c r="AA5" s="31"/>
    </row>
    <row r="6" spans="1:27" ht="13.2" customHeight="1" x14ac:dyDescent="0.25">
      <c r="B6" s="12" t="s">
        <v>0</v>
      </c>
      <c r="C6" s="21">
        <v>100</v>
      </c>
      <c r="F6" s="16" t="s">
        <v>27</v>
      </c>
      <c r="G6" s="21">
        <v>1100</v>
      </c>
      <c r="K6" s="39" t="s">
        <v>44</v>
      </c>
      <c r="L6" s="40"/>
      <c r="M6" s="40"/>
      <c r="N6" s="41"/>
      <c r="X6" s="31"/>
      <c r="Y6" s="31"/>
      <c r="Z6" s="31"/>
      <c r="AA6" s="31"/>
    </row>
    <row r="7" spans="1:27" x14ac:dyDescent="0.25">
      <c r="B7" s="12" t="s">
        <v>32</v>
      </c>
      <c r="C7" s="22">
        <v>0.375</v>
      </c>
      <c r="F7" s="16" t="s">
        <v>28</v>
      </c>
      <c r="G7" s="21">
        <v>600</v>
      </c>
      <c r="K7" s="42"/>
      <c r="L7" s="43"/>
      <c r="M7" s="43"/>
      <c r="N7" s="44"/>
      <c r="X7" s="31"/>
      <c r="Y7" s="31"/>
      <c r="Z7" s="31"/>
      <c r="AA7" s="31"/>
    </row>
    <row r="8" spans="1:27" x14ac:dyDescent="0.25">
      <c r="B8" s="12" t="s">
        <v>31</v>
      </c>
      <c r="C8" s="21">
        <v>40</v>
      </c>
      <c r="F8" s="16" t="s">
        <v>29</v>
      </c>
      <c r="G8" s="21">
        <f>SUM(G6:G7)</f>
        <v>1700</v>
      </c>
      <c r="K8" s="42"/>
      <c r="L8" s="43"/>
      <c r="M8" s="43"/>
      <c r="N8" s="44"/>
      <c r="X8" s="31"/>
      <c r="Y8" s="31"/>
      <c r="Z8" s="31"/>
      <c r="AA8" s="31"/>
    </row>
    <row r="9" spans="1:27" x14ac:dyDescent="0.25">
      <c r="B9" s="12" t="s">
        <v>12</v>
      </c>
      <c r="C9" s="21">
        <v>0</v>
      </c>
      <c r="F9" s="16" t="s">
        <v>30</v>
      </c>
      <c r="G9" s="21">
        <f>G8*C6/1000</f>
        <v>170</v>
      </c>
      <c r="K9" s="42"/>
      <c r="L9" s="43"/>
      <c r="M9" s="43"/>
      <c r="N9" s="44"/>
      <c r="X9" s="31"/>
      <c r="Y9" s="31"/>
      <c r="Z9" s="31"/>
      <c r="AA9" s="31"/>
    </row>
    <row r="10" spans="1:27" ht="13.8" thickBot="1" x14ac:dyDescent="0.3">
      <c r="B10" s="12" t="s">
        <v>13</v>
      </c>
      <c r="C10" s="22">
        <v>2.2499999999999999E-2</v>
      </c>
      <c r="K10" s="45"/>
      <c r="L10" s="46"/>
      <c r="M10" s="46"/>
      <c r="N10" s="47"/>
      <c r="X10" s="31"/>
      <c r="Y10" s="31"/>
      <c r="Z10" s="31"/>
      <c r="AA10" s="31"/>
    </row>
    <row r="11" spans="1:27" ht="15" x14ac:dyDescent="0.4">
      <c r="B11" s="12" t="s">
        <v>33</v>
      </c>
      <c r="C11" s="22">
        <v>0.6</v>
      </c>
      <c r="F11" s="15" t="s">
        <v>20</v>
      </c>
      <c r="G11" s="15"/>
      <c r="X11" s="31"/>
      <c r="Y11" s="31"/>
      <c r="Z11" s="31"/>
      <c r="AA11" s="31"/>
    </row>
    <row r="12" spans="1:27" x14ac:dyDescent="0.25">
      <c r="B12" s="12" t="s">
        <v>14</v>
      </c>
      <c r="C12" s="22">
        <v>0.08</v>
      </c>
      <c r="F12" s="2">
        <v>1</v>
      </c>
      <c r="G12" s="22">
        <v>0.2</v>
      </c>
      <c r="X12" s="31"/>
      <c r="Y12" s="31"/>
      <c r="Z12" s="31"/>
      <c r="AA12" s="31"/>
    </row>
    <row r="13" spans="1:27" x14ac:dyDescent="0.25">
      <c r="B13" s="12" t="s">
        <v>34</v>
      </c>
      <c r="C13" s="22">
        <f>1-C11</f>
        <v>0.4</v>
      </c>
      <c r="F13" s="2">
        <v>2</v>
      </c>
      <c r="G13" s="22">
        <v>0.32</v>
      </c>
      <c r="X13" s="31"/>
      <c r="Y13" s="31"/>
      <c r="Z13" s="31"/>
      <c r="AA13" s="31"/>
    </row>
    <row r="14" spans="1:27" x14ac:dyDescent="0.25">
      <c r="B14" s="12" t="s">
        <v>15</v>
      </c>
      <c r="C14" s="36">
        <v>0.12</v>
      </c>
      <c r="F14" s="2">
        <v>3</v>
      </c>
      <c r="G14" s="22">
        <v>0.192</v>
      </c>
      <c r="X14" s="31"/>
      <c r="Y14" s="31"/>
      <c r="Z14" s="31"/>
      <c r="AA14" s="31"/>
    </row>
    <row r="15" spans="1:27" x14ac:dyDescent="0.25">
      <c r="B15" s="12" t="s">
        <v>16</v>
      </c>
      <c r="C15" s="22">
        <v>0.4</v>
      </c>
      <c r="F15" s="2">
        <v>4</v>
      </c>
      <c r="G15" s="22">
        <v>0.1152</v>
      </c>
      <c r="X15" s="31"/>
      <c r="Y15" s="31"/>
      <c r="Z15" s="31"/>
      <c r="AA15" s="31"/>
    </row>
    <row r="16" spans="1:27" x14ac:dyDescent="0.25">
      <c r="B16" s="12" t="s">
        <v>17</v>
      </c>
      <c r="C16" s="21">
        <v>20</v>
      </c>
      <c r="F16" s="2">
        <v>5</v>
      </c>
      <c r="G16" s="22">
        <v>0.1152</v>
      </c>
      <c r="X16" s="31"/>
      <c r="Y16" s="31"/>
      <c r="Z16" s="31"/>
      <c r="AA16" s="31"/>
    </row>
    <row r="17" spans="1:27" x14ac:dyDescent="0.25">
      <c r="B17" s="12" t="s">
        <v>18</v>
      </c>
      <c r="C17" s="21">
        <v>5</v>
      </c>
      <c r="F17" s="2">
        <v>6</v>
      </c>
      <c r="G17" s="22">
        <v>5.7599999999999998E-2</v>
      </c>
      <c r="X17" s="31"/>
      <c r="Y17" s="31"/>
      <c r="Z17" s="31"/>
      <c r="AA17" s="31"/>
    </row>
    <row r="18" spans="1:27" x14ac:dyDescent="0.25">
      <c r="B18" s="12" t="s">
        <v>22</v>
      </c>
      <c r="C18" s="38">
        <v>65.537974812421297</v>
      </c>
      <c r="G18" s="7"/>
      <c r="X18" s="31"/>
      <c r="Y18" s="31"/>
      <c r="Z18" s="31"/>
      <c r="AA18" s="31"/>
    </row>
    <row r="19" spans="1:27" x14ac:dyDescent="0.25">
      <c r="B19" s="12" t="s">
        <v>41</v>
      </c>
      <c r="C19" s="21">
        <v>1000</v>
      </c>
      <c r="G19" s="7"/>
      <c r="X19" s="31"/>
      <c r="Y19" s="31"/>
      <c r="Z19" s="31"/>
      <c r="AA19" s="31"/>
    </row>
    <row r="20" spans="1:27" x14ac:dyDescent="0.25">
      <c r="B20" s="13"/>
      <c r="C20" s="3"/>
      <c r="X20" s="31"/>
      <c r="Y20" s="31"/>
      <c r="Z20" s="31"/>
      <c r="AA20" s="31"/>
    </row>
    <row r="21" spans="1:27" ht="13.8" x14ac:dyDescent="0.25">
      <c r="A21" s="10"/>
      <c r="B21" s="14" t="s">
        <v>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30"/>
      <c r="Y21" s="30"/>
      <c r="Z21" s="30"/>
      <c r="AA21" s="30"/>
    </row>
    <row r="22" spans="1:27" x14ac:dyDescent="0.25">
      <c r="B22" s="13"/>
      <c r="C22" s="3"/>
      <c r="X22" s="31"/>
      <c r="Y22" s="31"/>
      <c r="Z22" s="31"/>
      <c r="AA22" s="31"/>
    </row>
    <row r="23" spans="1:27" s="6" customFormat="1" x14ac:dyDescent="0.25">
      <c r="B23" s="19" t="s">
        <v>26</v>
      </c>
      <c r="C23" s="20">
        <v>0</v>
      </c>
      <c r="D23" s="20">
        <v>1</v>
      </c>
      <c r="E23" s="20">
        <v>2</v>
      </c>
      <c r="F23" s="20">
        <v>3</v>
      </c>
      <c r="G23" s="20">
        <v>4</v>
      </c>
      <c r="H23" s="20">
        <v>5</v>
      </c>
      <c r="I23" s="20">
        <v>6</v>
      </c>
      <c r="J23" s="20">
        <v>7</v>
      </c>
      <c r="K23" s="20">
        <v>8</v>
      </c>
      <c r="L23" s="20">
        <v>9</v>
      </c>
      <c r="M23" s="20">
        <v>10</v>
      </c>
      <c r="N23" s="20">
        <v>11</v>
      </c>
      <c r="O23" s="20">
        <v>12</v>
      </c>
      <c r="P23" s="20">
        <v>13</v>
      </c>
      <c r="Q23" s="20">
        <v>14</v>
      </c>
      <c r="R23" s="20">
        <v>15</v>
      </c>
      <c r="S23" s="20">
        <v>16</v>
      </c>
      <c r="T23" s="20">
        <v>17</v>
      </c>
      <c r="U23" s="20">
        <v>18</v>
      </c>
      <c r="V23" s="20">
        <v>19</v>
      </c>
      <c r="W23" s="20">
        <v>20</v>
      </c>
      <c r="X23" s="32"/>
      <c r="Y23" s="32"/>
      <c r="Z23" s="32"/>
      <c r="AA23" s="32"/>
    </row>
    <row r="24" spans="1:27" x14ac:dyDescent="0.25">
      <c r="B24" s="13"/>
      <c r="D24" s="2"/>
      <c r="E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31"/>
      <c r="Y24" s="31"/>
      <c r="Z24" s="31"/>
      <c r="AA24" s="31"/>
    </row>
    <row r="25" spans="1:27" x14ac:dyDescent="0.25">
      <c r="B25" s="12" t="s">
        <v>0</v>
      </c>
      <c r="D25" s="21">
        <f>$C$6</f>
        <v>100</v>
      </c>
      <c r="E25" s="21">
        <f t="shared" ref="E25:W25" si="0">$C$6</f>
        <v>100</v>
      </c>
      <c r="F25" s="21">
        <f t="shared" si="0"/>
        <v>100</v>
      </c>
      <c r="G25" s="21">
        <f t="shared" si="0"/>
        <v>100</v>
      </c>
      <c r="H25" s="21">
        <f t="shared" si="0"/>
        <v>100</v>
      </c>
      <c r="I25" s="21">
        <f t="shared" si="0"/>
        <v>100</v>
      </c>
      <c r="J25" s="21">
        <f t="shared" si="0"/>
        <v>100</v>
      </c>
      <c r="K25" s="21">
        <f t="shared" si="0"/>
        <v>100</v>
      </c>
      <c r="L25" s="21">
        <f t="shared" si="0"/>
        <v>100</v>
      </c>
      <c r="M25" s="21">
        <f t="shared" si="0"/>
        <v>100</v>
      </c>
      <c r="N25" s="21">
        <f t="shared" si="0"/>
        <v>100</v>
      </c>
      <c r="O25" s="21">
        <f t="shared" si="0"/>
        <v>100</v>
      </c>
      <c r="P25" s="21">
        <f t="shared" si="0"/>
        <v>100</v>
      </c>
      <c r="Q25" s="21">
        <f t="shared" si="0"/>
        <v>100</v>
      </c>
      <c r="R25" s="21">
        <f t="shared" si="0"/>
        <v>100</v>
      </c>
      <c r="S25" s="21">
        <f t="shared" si="0"/>
        <v>100</v>
      </c>
      <c r="T25" s="21">
        <f t="shared" si="0"/>
        <v>100</v>
      </c>
      <c r="U25" s="21">
        <f t="shared" si="0"/>
        <v>100</v>
      </c>
      <c r="V25" s="21">
        <f t="shared" si="0"/>
        <v>100</v>
      </c>
      <c r="W25" s="21">
        <f t="shared" si="0"/>
        <v>100</v>
      </c>
    </row>
    <row r="26" spans="1:27" x14ac:dyDescent="0.25">
      <c r="B26" s="12" t="s">
        <v>1</v>
      </c>
      <c r="D26" s="22">
        <f>$C$7</f>
        <v>0.375</v>
      </c>
      <c r="E26" s="22">
        <f t="shared" ref="E26:W26" si="1">$C$7</f>
        <v>0.375</v>
      </c>
      <c r="F26" s="22">
        <f t="shared" si="1"/>
        <v>0.375</v>
      </c>
      <c r="G26" s="22">
        <f t="shared" si="1"/>
        <v>0.375</v>
      </c>
      <c r="H26" s="22">
        <f t="shared" si="1"/>
        <v>0.375</v>
      </c>
      <c r="I26" s="22">
        <f t="shared" si="1"/>
        <v>0.375</v>
      </c>
      <c r="J26" s="22">
        <f t="shared" si="1"/>
        <v>0.375</v>
      </c>
      <c r="K26" s="22">
        <f t="shared" si="1"/>
        <v>0.375</v>
      </c>
      <c r="L26" s="22">
        <f t="shared" si="1"/>
        <v>0.375</v>
      </c>
      <c r="M26" s="22">
        <f t="shared" si="1"/>
        <v>0.375</v>
      </c>
      <c r="N26" s="22">
        <f t="shared" si="1"/>
        <v>0.375</v>
      </c>
      <c r="O26" s="22">
        <f t="shared" si="1"/>
        <v>0.375</v>
      </c>
      <c r="P26" s="22">
        <f t="shared" si="1"/>
        <v>0.375</v>
      </c>
      <c r="Q26" s="22">
        <f t="shared" si="1"/>
        <v>0.375</v>
      </c>
      <c r="R26" s="22">
        <f t="shared" si="1"/>
        <v>0.375</v>
      </c>
      <c r="S26" s="22">
        <f t="shared" si="1"/>
        <v>0.375</v>
      </c>
      <c r="T26" s="22">
        <f t="shared" si="1"/>
        <v>0.375</v>
      </c>
      <c r="U26" s="22">
        <f t="shared" si="1"/>
        <v>0.375</v>
      </c>
      <c r="V26" s="22">
        <f t="shared" si="1"/>
        <v>0.375</v>
      </c>
      <c r="W26" s="22">
        <f t="shared" si="1"/>
        <v>0.375</v>
      </c>
    </row>
    <row r="27" spans="1:27" x14ac:dyDescent="0.25">
      <c r="B27" s="12" t="s">
        <v>19</v>
      </c>
      <c r="D27" s="21">
        <f>D25*8760*D26</f>
        <v>328500</v>
      </c>
      <c r="E27" s="21">
        <f t="shared" ref="E27:W27" si="2">E25*8760*E26</f>
        <v>328500</v>
      </c>
      <c r="F27" s="21">
        <f t="shared" si="2"/>
        <v>328500</v>
      </c>
      <c r="G27" s="21">
        <f t="shared" si="2"/>
        <v>328500</v>
      </c>
      <c r="H27" s="21">
        <f t="shared" si="2"/>
        <v>328500</v>
      </c>
      <c r="I27" s="21">
        <f t="shared" si="2"/>
        <v>328500</v>
      </c>
      <c r="J27" s="21">
        <f t="shared" si="2"/>
        <v>328500</v>
      </c>
      <c r="K27" s="21">
        <f t="shared" si="2"/>
        <v>328500</v>
      </c>
      <c r="L27" s="21">
        <f t="shared" si="2"/>
        <v>328500</v>
      </c>
      <c r="M27" s="21">
        <f t="shared" si="2"/>
        <v>328500</v>
      </c>
      <c r="N27" s="21">
        <f t="shared" si="2"/>
        <v>328500</v>
      </c>
      <c r="O27" s="21">
        <f t="shared" si="2"/>
        <v>328500</v>
      </c>
      <c r="P27" s="21">
        <f t="shared" si="2"/>
        <v>328500</v>
      </c>
      <c r="Q27" s="21">
        <f t="shared" si="2"/>
        <v>328500</v>
      </c>
      <c r="R27" s="21">
        <f t="shared" si="2"/>
        <v>328500</v>
      </c>
      <c r="S27" s="21">
        <f t="shared" si="2"/>
        <v>328500</v>
      </c>
      <c r="T27" s="21">
        <f t="shared" si="2"/>
        <v>328500</v>
      </c>
      <c r="U27" s="21">
        <f t="shared" si="2"/>
        <v>328500</v>
      </c>
      <c r="V27" s="21">
        <f t="shared" si="2"/>
        <v>328500</v>
      </c>
      <c r="W27" s="21">
        <f t="shared" si="2"/>
        <v>328500</v>
      </c>
    </row>
    <row r="28" spans="1:27" x14ac:dyDescent="0.25">
      <c r="D28" s="2"/>
      <c r="E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7" x14ac:dyDescent="0.25">
      <c r="B29" s="12" t="s">
        <v>43</v>
      </c>
      <c r="D29" s="24">
        <f>$C$18</f>
        <v>65.537974812421297</v>
      </c>
      <c r="E29" s="24">
        <f t="shared" ref="E29:W29" si="3">$C$18</f>
        <v>65.537974812421297</v>
      </c>
      <c r="F29" s="24">
        <f t="shared" si="3"/>
        <v>65.537974812421297</v>
      </c>
      <c r="G29" s="24">
        <f t="shared" si="3"/>
        <v>65.537974812421297</v>
      </c>
      <c r="H29" s="24">
        <f t="shared" si="3"/>
        <v>65.537974812421297</v>
      </c>
      <c r="I29" s="24">
        <f t="shared" si="3"/>
        <v>65.537974812421297</v>
      </c>
      <c r="J29" s="24">
        <f t="shared" si="3"/>
        <v>65.537974812421297</v>
      </c>
      <c r="K29" s="24">
        <f t="shared" si="3"/>
        <v>65.537974812421297</v>
      </c>
      <c r="L29" s="24">
        <f t="shared" si="3"/>
        <v>65.537974812421297</v>
      </c>
      <c r="M29" s="24">
        <f t="shared" si="3"/>
        <v>65.537974812421297</v>
      </c>
      <c r="N29" s="24">
        <f t="shared" si="3"/>
        <v>65.537974812421297</v>
      </c>
      <c r="O29" s="24">
        <f t="shared" si="3"/>
        <v>65.537974812421297</v>
      </c>
      <c r="P29" s="24">
        <f t="shared" si="3"/>
        <v>65.537974812421297</v>
      </c>
      <c r="Q29" s="24">
        <f t="shared" si="3"/>
        <v>65.537974812421297</v>
      </c>
      <c r="R29" s="24">
        <f t="shared" si="3"/>
        <v>65.537974812421297</v>
      </c>
      <c r="S29" s="24">
        <f t="shared" si="3"/>
        <v>65.537974812421297</v>
      </c>
      <c r="T29" s="24">
        <f t="shared" si="3"/>
        <v>65.537974812421297</v>
      </c>
      <c r="U29" s="24">
        <f t="shared" si="3"/>
        <v>65.537974812421297</v>
      </c>
      <c r="V29" s="24">
        <f t="shared" si="3"/>
        <v>65.537974812421297</v>
      </c>
      <c r="W29" s="24">
        <f t="shared" si="3"/>
        <v>65.537974812421297</v>
      </c>
    </row>
    <row r="30" spans="1:27" x14ac:dyDescent="0.25">
      <c r="D30" s="2"/>
      <c r="E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7" x14ac:dyDescent="0.25">
      <c r="B31" s="12" t="s">
        <v>2</v>
      </c>
      <c r="C31" s="21"/>
      <c r="D31" s="21">
        <f>D27*D29/$C$19</f>
        <v>21529.224725880395</v>
      </c>
      <c r="E31" s="21">
        <f t="shared" ref="E31:W31" si="4">E27*E29/$C$19</f>
        <v>21529.224725880395</v>
      </c>
      <c r="F31" s="21">
        <f t="shared" si="4"/>
        <v>21529.224725880395</v>
      </c>
      <c r="G31" s="21">
        <f t="shared" si="4"/>
        <v>21529.224725880395</v>
      </c>
      <c r="H31" s="21">
        <f t="shared" si="4"/>
        <v>21529.224725880395</v>
      </c>
      <c r="I31" s="21">
        <f t="shared" si="4"/>
        <v>21529.224725880395</v>
      </c>
      <c r="J31" s="21">
        <f t="shared" si="4"/>
        <v>21529.224725880395</v>
      </c>
      <c r="K31" s="21">
        <f t="shared" si="4"/>
        <v>21529.224725880395</v>
      </c>
      <c r="L31" s="21">
        <f t="shared" si="4"/>
        <v>21529.224725880395</v>
      </c>
      <c r="M31" s="21">
        <f t="shared" si="4"/>
        <v>21529.224725880395</v>
      </c>
      <c r="N31" s="21">
        <f t="shared" si="4"/>
        <v>21529.224725880395</v>
      </c>
      <c r="O31" s="21">
        <f t="shared" si="4"/>
        <v>21529.224725880395</v>
      </c>
      <c r="P31" s="21">
        <f t="shared" si="4"/>
        <v>21529.224725880395</v>
      </c>
      <c r="Q31" s="21">
        <f t="shared" si="4"/>
        <v>21529.224725880395</v>
      </c>
      <c r="R31" s="21">
        <f t="shared" si="4"/>
        <v>21529.224725880395</v>
      </c>
      <c r="S31" s="21">
        <f t="shared" si="4"/>
        <v>21529.224725880395</v>
      </c>
      <c r="T31" s="21">
        <f t="shared" si="4"/>
        <v>21529.224725880395</v>
      </c>
      <c r="U31" s="21">
        <f t="shared" si="4"/>
        <v>21529.224725880395</v>
      </c>
      <c r="V31" s="21">
        <f t="shared" si="4"/>
        <v>21529.224725880395</v>
      </c>
      <c r="W31" s="21">
        <f t="shared" si="4"/>
        <v>21529.224725880395</v>
      </c>
    </row>
    <row r="32" spans="1:27" x14ac:dyDescent="0.2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2:23" x14ac:dyDescent="0.25">
      <c r="B33" s="25" t="s">
        <v>36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2:23" x14ac:dyDescent="0.25">
      <c r="B34" s="28" t="s">
        <v>37</v>
      </c>
      <c r="C34" s="21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</row>
    <row r="35" spans="2:23" x14ac:dyDescent="0.25">
      <c r="B35" s="28" t="s">
        <v>38</v>
      </c>
      <c r="C35" s="21"/>
      <c r="D35" s="21">
        <f>$C$8*D25*(1+$C$10)^C23</f>
        <v>4000</v>
      </c>
      <c r="E35" s="21">
        <f t="shared" ref="E35:W35" si="5">$C$8*E25*(1+$C$10)^D23</f>
        <v>4090</v>
      </c>
      <c r="F35" s="21">
        <f t="shared" si="5"/>
        <v>4182.0249999999996</v>
      </c>
      <c r="G35" s="21">
        <f t="shared" si="5"/>
        <v>4276.1205624999993</v>
      </c>
      <c r="H35" s="21">
        <f t="shared" si="5"/>
        <v>4372.3332751562493</v>
      </c>
      <c r="I35" s="21">
        <f t="shared" si="5"/>
        <v>4470.710773847265</v>
      </c>
      <c r="J35" s="21">
        <f t="shared" si="5"/>
        <v>4571.3017662588281</v>
      </c>
      <c r="K35" s="21">
        <f t="shared" si="5"/>
        <v>4674.1560559996515</v>
      </c>
      <c r="L35" s="21">
        <f t="shared" si="5"/>
        <v>4779.3245672596431</v>
      </c>
      <c r="M35" s="21">
        <f t="shared" si="5"/>
        <v>4886.859370022984</v>
      </c>
      <c r="N35" s="21">
        <f t="shared" si="5"/>
        <v>4996.8137058485008</v>
      </c>
      <c r="O35" s="21">
        <f t="shared" si="5"/>
        <v>5109.2420142300916</v>
      </c>
      <c r="P35" s="21">
        <f t="shared" si="5"/>
        <v>5224.1999595502693</v>
      </c>
      <c r="Q35" s="21">
        <f t="shared" si="5"/>
        <v>5341.7444586401498</v>
      </c>
      <c r="R35" s="21">
        <f t="shared" si="5"/>
        <v>5461.9337089595538</v>
      </c>
      <c r="S35" s="21">
        <f t="shared" si="5"/>
        <v>5584.8272174111435</v>
      </c>
      <c r="T35" s="21">
        <f t="shared" si="5"/>
        <v>5710.4858298028921</v>
      </c>
      <c r="U35" s="21">
        <f t="shared" si="5"/>
        <v>5838.9717609734571</v>
      </c>
      <c r="V35" s="21">
        <f t="shared" si="5"/>
        <v>5970.3486255953594</v>
      </c>
      <c r="W35" s="21">
        <f t="shared" si="5"/>
        <v>6104.6814696712554</v>
      </c>
    </row>
    <row r="36" spans="2:23" x14ac:dyDescent="0.25">
      <c r="B36" s="26" t="s">
        <v>3</v>
      </c>
      <c r="C36" s="27"/>
      <c r="D36" s="27">
        <f>SUM(D34:D35)</f>
        <v>4000</v>
      </c>
      <c r="E36" s="27">
        <f t="shared" ref="E36:W36" si="6">SUM(E34:E35)</f>
        <v>4090</v>
      </c>
      <c r="F36" s="27">
        <f t="shared" si="6"/>
        <v>4182.0249999999996</v>
      </c>
      <c r="G36" s="27">
        <f t="shared" si="6"/>
        <v>4276.1205624999993</v>
      </c>
      <c r="H36" s="27">
        <f t="shared" si="6"/>
        <v>4372.3332751562493</v>
      </c>
      <c r="I36" s="27">
        <f t="shared" si="6"/>
        <v>4470.710773847265</v>
      </c>
      <c r="J36" s="27">
        <f t="shared" si="6"/>
        <v>4571.3017662588281</v>
      </c>
      <c r="K36" s="27">
        <f t="shared" si="6"/>
        <v>4674.1560559996515</v>
      </c>
      <c r="L36" s="27">
        <f t="shared" si="6"/>
        <v>4779.3245672596431</v>
      </c>
      <c r="M36" s="27">
        <f t="shared" si="6"/>
        <v>4886.859370022984</v>
      </c>
      <c r="N36" s="27">
        <f t="shared" si="6"/>
        <v>4996.8137058485008</v>
      </c>
      <c r="O36" s="27">
        <f t="shared" si="6"/>
        <v>5109.2420142300916</v>
      </c>
      <c r="P36" s="27">
        <f t="shared" si="6"/>
        <v>5224.1999595502693</v>
      </c>
      <c r="Q36" s="27">
        <f t="shared" si="6"/>
        <v>5341.7444586401498</v>
      </c>
      <c r="R36" s="27">
        <f t="shared" si="6"/>
        <v>5461.9337089595538</v>
      </c>
      <c r="S36" s="27">
        <f t="shared" si="6"/>
        <v>5584.8272174111435</v>
      </c>
      <c r="T36" s="27">
        <f t="shared" si="6"/>
        <v>5710.4858298028921</v>
      </c>
      <c r="U36" s="27">
        <f t="shared" si="6"/>
        <v>5838.9717609734571</v>
      </c>
      <c r="V36" s="27">
        <f t="shared" si="6"/>
        <v>5970.3486255953594</v>
      </c>
      <c r="W36" s="27">
        <f t="shared" si="6"/>
        <v>6104.6814696712554</v>
      </c>
    </row>
    <row r="37" spans="2:23" x14ac:dyDescent="0.25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2:23" x14ac:dyDescent="0.25">
      <c r="B38" s="26" t="s">
        <v>4</v>
      </c>
      <c r="C38" s="27"/>
      <c r="D38" s="27">
        <f>D31-D36</f>
        <v>17529.224725880395</v>
      </c>
      <c r="E38" s="27">
        <f t="shared" ref="E38:W38" si="7">E31-E36</f>
        <v>17439.224725880395</v>
      </c>
      <c r="F38" s="27">
        <f t="shared" si="7"/>
        <v>17347.199725880397</v>
      </c>
      <c r="G38" s="27">
        <f t="shared" si="7"/>
        <v>17253.104163380394</v>
      </c>
      <c r="H38" s="27">
        <f t="shared" si="7"/>
        <v>17156.891450724146</v>
      </c>
      <c r="I38" s="27">
        <f t="shared" si="7"/>
        <v>17058.513952033129</v>
      </c>
      <c r="J38" s="27">
        <f t="shared" si="7"/>
        <v>16957.922959621566</v>
      </c>
      <c r="K38" s="27">
        <f t="shared" si="7"/>
        <v>16855.068669880744</v>
      </c>
      <c r="L38" s="27">
        <f t="shared" si="7"/>
        <v>16749.900158620752</v>
      </c>
      <c r="M38" s="27">
        <f t="shared" si="7"/>
        <v>16642.365355857411</v>
      </c>
      <c r="N38" s="27">
        <f t="shared" si="7"/>
        <v>16532.411020031894</v>
      </c>
      <c r="O38" s="27">
        <f t="shared" si="7"/>
        <v>16419.982711650304</v>
      </c>
      <c r="P38" s="27">
        <f t="shared" si="7"/>
        <v>16305.024766330125</v>
      </c>
      <c r="Q38" s="27">
        <f t="shared" si="7"/>
        <v>16187.480267240244</v>
      </c>
      <c r="R38" s="27">
        <f t="shared" si="7"/>
        <v>16067.291016920841</v>
      </c>
      <c r="S38" s="27">
        <f t="shared" si="7"/>
        <v>15944.39750846925</v>
      </c>
      <c r="T38" s="27">
        <f t="shared" si="7"/>
        <v>15818.738896077502</v>
      </c>
      <c r="U38" s="27">
        <f t="shared" si="7"/>
        <v>15690.252964906937</v>
      </c>
      <c r="V38" s="27">
        <f t="shared" si="7"/>
        <v>15558.876100285035</v>
      </c>
      <c r="W38" s="27">
        <f t="shared" si="7"/>
        <v>15424.543256209139</v>
      </c>
    </row>
    <row r="39" spans="2:23" x14ac:dyDescent="0.25"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2:23" x14ac:dyDescent="0.25">
      <c r="B40" s="12" t="s">
        <v>5</v>
      </c>
      <c r="C40" s="21"/>
      <c r="D40" s="21">
        <f>C43</f>
        <v>102000</v>
      </c>
      <c r="E40" s="21">
        <f t="shared" ref="E40:W40" si="8">D43</f>
        <v>99771.074700038633</v>
      </c>
      <c r="F40" s="21">
        <f t="shared" si="8"/>
        <v>97363.835376080358</v>
      </c>
      <c r="G40" s="21">
        <f t="shared" si="8"/>
        <v>94764.016906205419</v>
      </c>
      <c r="H40" s="21">
        <f t="shared" si="8"/>
        <v>91956.212958740492</v>
      </c>
      <c r="I40" s="21">
        <f t="shared" si="8"/>
        <v>88923.784695478374</v>
      </c>
      <c r="J40" s="21">
        <f t="shared" si="8"/>
        <v>85648.762171155278</v>
      </c>
      <c r="K40" s="21">
        <f t="shared" si="8"/>
        <v>82111.737844886331</v>
      </c>
      <c r="L40" s="21">
        <f t="shared" si="8"/>
        <v>78291.751572515874</v>
      </c>
      <c r="M40" s="21">
        <f t="shared" si="8"/>
        <v>74166.166398355781</v>
      </c>
      <c r="N40" s="21">
        <f t="shared" si="8"/>
        <v>69710.534410262873</v>
      </c>
      <c r="O40" s="21">
        <f t="shared" si="8"/>
        <v>64898.451863122536</v>
      </c>
      <c r="P40" s="21">
        <f t="shared" si="8"/>
        <v>59701.402712210976</v>
      </c>
      <c r="Q40" s="21">
        <f t="shared" si="8"/>
        <v>54088.589629226488</v>
      </c>
      <c r="R40" s="21">
        <f t="shared" si="8"/>
        <v>48026.751499603241</v>
      </c>
      <c r="S40" s="21">
        <f t="shared" si="8"/>
        <v>41479.966319610132</v>
      </c>
      <c r="T40" s="21">
        <f t="shared" si="8"/>
        <v>34409.438325217576</v>
      </c>
      <c r="U40" s="21">
        <f t="shared" si="8"/>
        <v>26773.268091273618</v>
      </c>
      <c r="V40" s="21">
        <f t="shared" si="8"/>
        <v>18526.204238614144</v>
      </c>
      <c r="W40" s="21">
        <f t="shared" si="8"/>
        <v>9619.3752777419122</v>
      </c>
    </row>
    <row r="41" spans="2:23" x14ac:dyDescent="0.25">
      <c r="B41" s="28" t="s">
        <v>6</v>
      </c>
      <c r="C41" s="21"/>
      <c r="D41" s="21">
        <f>D40*$C$12</f>
        <v>8160</v>
      </c>
      <c r="E41" s="21">
        <f t="shared" ref="E41:W41" si="9">E40*$C$12</f>
        <v>7981.6859760030911</v>
      </c>
      <c r="F41" s="21">
        <f t="shared" si="9"/>
        <v>7789.106830086429</v>
      </c>
      <c r="G41" s="21">
        <f t="shared" si="9"/>
        <v>7581.1213524964332</v>
      </c>
      <c r="H41" s="21">
        <f t="shared" si="9"/>
        <v>7356.4970366992393</v>
      </c>
      <c r="I41" s="21">
        <f t="shared" si="9"/>
        <v>7113.9027756382702</v>
      </c>
      <c r="J41" s="21">
        <f t="shared" si="9"/>
        <v>6851.9009736924227</v>
      </c>
      <c r="K41" s="21">
        <f t="shared" si="9"/>
        <v>6568.9390275909063</v>
      </c>
      <c r="L41" s="21">
        <f t="shared" si="9"/>
        <v>6263.34012580127</v>
      </c>
      <c r="M41" s="21">
        <f t="shared" si="9"/>
        <v>5933.2933118684623</v>
      </c>
      <c r="N41" s="21">
        <f t="shared" si="9"/>
        <v>5576.8427528210295</v>
      </c>
      <c r="O41" s="21">
        <f t="shared" si="9"/>
        <v>5191.8761490498027</v>
      </c>
      <c r="P41" s="21">
        <f t="shared" si="9"/>
        <v>4776.1122169768778</v>
      </c>
      <c r="Q41" s="21">
        <f t="shared" si="9"/>
        <v>4327.087170338119</v>
      </c>
      <c r="R41" s="21">
        <f t="shared" si="9"/>
        <v>3842.1401199682591</v>
      </c>
      <c r="S41" s="21">
        <f t="shared" si="9"/>
        <v>3318.3973055688107</v>
      </c>
      <c r="T41" s="21">
        <f t="shared" si="9"/>
        <v>2752.7550660174061</v>
      </c>
      <c r="U41" s="21">
        <f t="shared" si="9"/>
        <v>2141.8614473018893</v>
      </c>
      <c r="V41" s="21">
        <f t="shared" si="9"/>
        <v>1482.0963390891316</v>
      </c>
      <c r="W41" s="21">
        <f t="shared" si="9"/>
        <v>769.55002221935297</v>
      </c>
    </row>
    <row r="42" spans="2:23" x14ac:dyDescent="0.25">
      <c r="B42" s="28" t="s">
        <v>7</v>
      </c>
      <c r="C42" s="21"/>
      <c r="D42" s="21">
        <f>D44-D41</f>
        <v>2228.9252999613636</v>
      </c>
      <c r="E42" s="21">
        <f t="shared" ref="E42:W42" si="10">E44-E41</f>
        <v>2407.2393239582725</v>
      </c>
      <c r="F42" s="21">
        <f t="shared" si="10"/>
        <v>2599.8184698749346</v>
      </c>
      <c r="G42" s="21">
        <f t="shared" si="10"/>
        <v>2807.8039474649304</v>
      </c>
      <c r="H42" s="21">
        <f t="shared" si="10"/>
        <v>3032.4282632621243</v>
      </c>
      <c r="I42" s="21">
        <f t="shared" si="10"/>
        <v>3275.0225243230934</v>
      </c>
      <c r="J42" s="21">
        <f t="shared" si="10"/>
        <v>3537.024326268941</v>
      </c>
      <c r="K42" s="21">
        <f t="shared" si="10"/>
        <v>3819.9862723704573</v>
      </c>
      <c r="L42" s="21">
        <f t="shared" si="10"/>
        <v>4125.5851741600936</v>
      </c>
      <c r="M42" s="21">
        <f t="shared" si="10"/>
        <v>4455.6319880929013</v>
      </c>
      <c r="N42" s="21">
        <f t="shared" si="10"/>
        <v>4812.0825471403341</v>
      </c>
      <c r="O42" s="21">
        <f t="shared" si="10"/>
        <v>5197.0491509115609</v>
      </c>
      <c r="P42" s="21">
        <f t="shared" si="10"/>
        <v>5612.8130829844858</v>
      </c>
      <c r="Q42" s="21">
        <f t="shared" si="10"/>
        <v>6061.8381296232446</v>
      </c>
      <c r="R42" s="21">
        <f t="shared" si="10"/>
        <v>6546.785179993105</v>
      </c>
      <c r="S42" s="21">
        <f t="shared" si="10"/>
        <v>7070.5279943925525</v>
      </c>
      <c r="T42" s="21">
        <f t="shared" si="10"/>
        <v>7636.170233943958</v>
      </c>
      <c r="U42" s="21">
        <f t="shared" si="10"/>
        <v>8247.0638526594739</v>
      </c>
      <c r="V42" s="21">
        <f t="shared" si="10"/>
        <v>8906.8289608722316</v>
      </c>
      <c r="W42" s="21">
        <f t="shared" si="10"/>
        <v>9619.3752777420104</v>
      </c>
    </row>
    <row r="43" spans="2:23" x14ac:dyDescent="0.25">
      <c r="B43" s="12" t="s">
        <v>8</v>
      </c>
      <c r="C43" s="21">
        <f>$G$9*$C$11*1000</f>
        <v>102000</v>
      </c>
      <c r="D43" s="21">
        <f>D40-D42</f>
        <v>99771.074700038633</v>
      </c>
      <c r="E43" s="21">
        <f t="shared" ref="E43:W43" si="11">E40-E42</f>
        <v>97363.835376080358</v>
      </c>
      <c r="F43" s="21">
        <f t="shared" si="11"/>
        <v>94764.016906205419</v>
      </c>
      <c r="G43" s="21">
        <f t="shared" si="11"/>
        <v>91956.212958740492</v>
      </c>
      <c r="H43" s="21">
        <f t="shared" si="11"/>
        <v>88923.784695478374</v>
      </c>
      <c r="I43" s="21">
        <f t="shared" si="11"/>
        <v>85648.762171155278</v>
      </c>
      <c r="J43" s="21">
        <f t="shared" si="11"/>
        <v>82111.737844886331</v>
      </c>
      <c r="K43" s="21">
        <f t="shared" si="11"/>
        <v>78291.751572515874</v>
      </c>
      <c r="L43" s="21">
        <f t="shared" si="11"/>
        <v>74166.166398355781</v>
      </c>
      <c r="M43" s="21">
        <f t="shared" si="11"/>
        <v>69710.534410262873</v>
      </c>
      <c r="N43" s="21">
        <f t="shared" si="11"/>
        <v>64898.451863122536</v>
      </c>
      <c r="O43" s="21">
        <f t="shared" si="11"/>
        <v>59701.402712210976</v>
      </c>
      <c r="P43" s="21">
        <f t="shared" si="11"/>
        <v>54088.589629226488</v>
      </c>
      <c r="Q43" s="21">
        <f t="shared" si="11"/>
        <v>48026.751499603241</v>
      </c>
      <c r="R43" s="21">
        <f t="shared" si="11"/>
        <v>41479.966319610132</v>
      </c>
      <c r="S43" s="21">
        <f t="shared" si="11"/>
        <v>34409.438325217576</v>
      </c>
      <c r="T43" s="21">
        <f t="shared" si="11"/>
        <v>26773.268091273618</v>
      </c>
      <c r="U43" s="21">
        <f t="shared" si="11"/>
        <v>18526.204238614144</v>
      </c>
      <c r="V43" s="21">
        <f t="shared" si="11"/>
        <v>9619.3752777419122</v>
      </c>
      <c r="W43" s="21">
        <f t="shared" si="11"/>
        <v>-9.822542779147625E-11</v>
      </c>
    </row>
    <row r="44" spans="2:23" x14ac:dyDescent="0.25">
      <c r="B44" s="12" t="s">
        <v>9</v>
      </c>
      <c r="C44" s="21"/>
      <c r="D44" s="21">
        <f>-PMT($C$12,$C$16,$C$43)</f>
        <v>10388.925299961364</v>
      </c>
      <c r="E44" s="21">
        <f t="shared" ref="E44:W44" si="12">-PMT($C$12,$C$16,$C$43)</f>
        <v>10388.925299961364</v>
      </c>
      <c r="F44" s="21">
        <f t="shared" si="12"/>
        <v>10388.925299961364</v>
      </c>
      <c r="G44" s="21">
        <f t="shared" si="12"/>
        <v>10388.925299961364</v>
      </c>
      <c r="H44" s="21">
        <f t="shared" si="12"/>
        <v>10388.925299961364</v>
      </c>
      <c r="I44" s="21">
        <f t="shared" si="12"/>
        <v>10388.925299961364</v>
      </c>
      <c r="J44" s="21">
        <f t="shared" si="12"/>
        <v>10388.925299961364</v>
      </c>
      <c r="K44" s="21">
        <f t="shared" si="12"/>
        <v>10388.925299961364</v>
      </c>
      <c r="L44" s="21">
        <f t="shared" si="12"/>
        <v>10388.925299961364</v>
      </c>
      <c r="M44" s="21">
        <f t="shared" si="12"/>
        <v>10388.925299961364</v>
      </c>
      <c r="N44" s="21">
        <f t="shared" si="12"/>
        <v>10388.925299961364</v>
      </c>
      <c r="O44" s="21">
        <f t="shared" si="12"/>
        <v>10388.925299961364</v>
      </c>
      <c r="P44" s="21">
        <f t="shared" si="12"/>
        <v>10388.925299961364</v>
      </c>
      <c r="Q44" s="21">
        <f t="shared" si="12"/>
        <v>10388.925299961364</v>
      </c>
      <c r="R44" s="21">
        <f t="shared" si="12"/>
        <v>10388.925299961364</v>
      </c>
      <c r="S44" s="21">
        <f t="shared" si="12"/>
        <v>10388.925299961364</v>
      </c>
      <c r="T44" s="21">
        <f t="shared" si="12"/>
        <v>10388.925299961364</v>
      </c>
      <c r="U44" s="21">
        <f t="shared" si="12"/>
        <v>10388.925299961364</v>
      </c>
      <c r="V44" s="21">
        <f t="shared" si="12"/>
        <v>10388.925299961364</v>
      </c>
      <c r="W44" s="21">
        <f t="shared" si="12"/>
        <v>10388.925299961364</v>
      </c>
    </row>
    <row r="45" spans="2:23" x14ac:dyDescent="0.25"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2:23" x14ac:dyDescent="0.25">
      <c r="B46" s="12" t="s">
        <v>4</v>
      </c>
      <c r="C46" s="21"/>
      <c r="D46" s="21">
        <f>D38</f>
        <v>17529.224725880395</v>
      </c>
      <c r="E46" s="21">
        <f t="shared" ref="E46:W46" si="13">E38</f>
        <v>17439.224725880395</v>
      </c>
      <c r="F46" s="21">
        <f t="shared" si="13"/>
        <v>17347.199725880397</v>
      </c>
      <c r="G46" s="21">
        <f t="shared" si="13"/>
        <v>17253.104163380394</v>
      </c>
      <c r="H46" s="21">
        <f t="shared" si="13"/>
        <v>17156.891450724146</v>
      </c>
      <c r="I46" s="21">
        <f t="shared" si="13"/>
        <v>17058.513952033129</v>
      </c>
      <c r="J46" s="21">
        <f t="shared" si="13"/>
        <v>16957.922959621566</v>
      </c>
      <c r="K46" s="21">
        <f t="shared" si="13"/>
        <v>16855.068669880744</v>
      </c>
      <c r="L46" s="21">
        <f t="shared" si="13"/>
        <v>16749.900158620752</v>
      </c>
      <c r="M46" s="21">
        <f t="shared" si="13"/>
        <v>16642.365355857411</v>
      </c>
      <c r="N46" s="21">
        <f t="shared" si="13"/>
        <v>16532.411020031894</v>
      </c>
      <c r="O46" s="21">
        <f t="shared" si="13"/>
        <v>16419.982711650304</v>
      </c>
      <c r="P46" s="21">
        <f t="shared" si="13"/>
        <v>16305.024766330125</v>
      </c>
      <c r="Q46" s="21">
        <f t="shared" si="13"/>
        <v>16187.480267240244</v>
      </c>
      <c r="R46" s="21">
        <f t="shared" si="13"/>
        <v>16067.291016920841</v>
      </c>
      <c r="S46" s="21">
        <f t="shared" si="13"/>
        <v>15944.39750846925</v>
      </c>
      <c r="T46" s="21">
        <f t="shared" si="13"/>
        <v>15818.738896077502</v>
      </c>
      <c r="U46" s="21">
        <f t="shared" si="13"/>
        <v>15690.252964906937</v>
      </c>
      <c r="V46" s="21">
        <f t="shared" si="13"/>
        <v>15558.876100285035</v>
      </c>
      <c r="W46" s="21">
        <f t="shared" si="13"/>
        <v>15424.543256209139</v>
      </c>
    </row>
    <row r="47" spans="2:23" x14ac:dyDescent="0.25">
      <c r="B47" s="28" t="s">
        <v>39</v>
      </c>
      <c r="C47" s="21"/>
      <c r="D47" s="21">
        <f>IF(D23&lt;=$C$17+1,VLOOKUP(D23,$F$12:$G$17,2,FALSE),0)*$G$9*1000</f>
        <v>34000</v>
      </c>
      <c r="E47" s="21">
        <f t="shared" ref="E47:W47" si="14">IF(E23&lt;=$C$17+1,VLOOKUP(E23,$F$12:$G$17,2,FALSE),0)*$G$9*1000</f>
        <v>54400</v>
      </c>
      <c r="F47" s="21">
        <f t="shared" si="14"/>
        <v>32640</v>
      </c>
      <c r="G47" s="21">
        <f t="shared" si="14"/>
        <v>19584</v>
      </c>
      <c r="H47" s="21">
        <f t="shared" si="14"/>
        <v>19584</v>
      </c>
      <c r="I47" s="21">
        <f t="shared" si="14"/>
        <v>9792</v>
      </c>
      <c r="J47" s="21">
        <f t="shared" si="14"/>
        <v>0</v>
      </c>
      <c r="K47" s="21">
        <f t="shared" si="14"/>
        <v>0</v>
      </c>
      <c r="L47" s="21">
        <f t="shared" si="14"/>
        <v>0</v>
      </c>
      <c r="M47" s="21">
        <f t="shared" si="14"/>
        <v>0</v>
      </c>
      <c r="N47" s="21">
        <f t="shared" si="14"/>
        <v>0</v>
      </c>
      <c r="O47" s="21">
        <f t="shared" si="14"/>
        <v>0</v>
      </c>
      <c r="P47" s="21">
        <f t="shared" si="14"/>
        <v>0</v>
      </c>
      <c r="Q47" s="21">
        <f t="shared" si="14"/>
        <v>0</v>
      </c>
      <c r="R47" s="21">
        <f t="shared" si="14"/>
        <v>0</v>
      </c>
      <c r="S47" s="21">
        <f t="shared" si="14"/>
        <v>0</v>
      </c>
      <c r="T47" s="21">
        <f t="shared" si="14"/>
        <v>0</v>
      </c>
      <c r="U47" s="21">
        <f t="shared" si="14"/>
        <v>0</v>
      </c>
      <c r="V47" s="21">
        <f t="shared" si="14"/>
        <v>0</v>
      </c>
      <c r="W47" s="21">
        <f t="shared" si="14"/>
        <v>0</v>
      </c>
    </row>
    <row r="48" spans="2:23" x14ac:dyDescent="0.25">
      <c r="B48" s="28" t="s">
        <v>40</v>
      </c>
      <c r="C48" s="21"/>
      <c r="D48" s="21">
        <f>D41</f>
        <v>8160</v>
      </c>
      <c r="E48" s="21">
        <f t="shared" ref="E48:W48" si="15">E41</f>
        <v>7981.6859760030911</v>
      </c>
      <c r="F48" s="21">
        <f t="shared" si="15"/>
        <v>7789.106830086429</v>
      </c>
      <c r="G48" s="21">
        <f t="shared" si="15"/>
        <v>7581.1213524964332</v>
      </c>
      <c r="H48" s="21">
        <f t="shared" si="15"/>
        <v>7356.4970366992393</v>
      </c>
      <c r="I48" s="21">
        <f t="shared" si="15"/>
        <v>7113.9027756382702</v>
      </c>
      <c r="J48" s="21">
        <f t="shared" si="15"/>
        <v>6851.9009736924227</v>
      </c>
      <c r="K48" s="21">
        <f t="shared" si="15"/>
        <v>6568.9390275909063</v>
      </c>
      <c r="L48" s="21">
        <f t="shared" si="15"/>
        <v>6263.34012580127</v>
      </c>
      <c r="M48" s="21">
        <f t="shared" si="15"/>
        <v>5933.2933118684623</v>
      </c>
      <c r="N48" s="21">
        <f t="shared" si="15"/>
        <v>5576.8427528210295</v>
      </c>
      <c r="O48" s="21">
        <f t="shared" si="15"/>
        <v>5191.8761490498027</v>
      </c>
      <c r="P48" s="21">
        <f t="shared" si="15"/>
        <v>4776.1122169768778</v>
      </c>
      <c r="Q48" s="21">
        <f t="shared" si="15"/>
        <v>4327.087170338119</v>
      </c>
      <c r="R48" s="21">
        <f t="shared" si="15"/>
        <v>3842.1401199682591</v>
      </c>
      <c r="S48" s="21">
        <f t="shared" si="15"/>
        <v>3318.3973055688107</v>
      </c>
      <c r="T48" s="21">
        <f t="shared" si="15"/>
        <v>2752.7550660174061</v>
      </c>
      <c r="U48" s="21">
        <f t="shared" si="15"/>
        <v>2141.8614473018893</v>
      </c>
      <c r="V48" s="21">
        <f t="shared" si="15"/>
        <v>1482.0963390891316</v>
      </c>
      <c r="W48" s="21">
        <f t="shared" si="15"/>
        <v>769.55002221935297</v>
      </c>
    </row>
    <row r="49" spans="2:23" x14ac:dyDescent="0.25">
      <c r="B49" s="26" t="s">
        <v>10</v>
      </c>
      <c r="C49" s="27"/>
      <c r="D49" s="27">
        <f>D46-D47-D48</f>
        <v>-24630.775274119605</v>
      </c>
      <c r="E49" s="27">
        <f t="shared" ref="E49:W49" si="16">E46-E47-E48</f>
        <v>-44942.461250122695</v>
      </c>
      <c r="F49" s="27">
        <f t="shared" si="16"/>
        <v>-23081.907104206031</v>
      </c>
      <c r="G49" s="27">
        <f t="shared" si="16"/>
        <v>-9912.0171891160389</v>
      </c>
      <c r="H49" s="27">
        <f t="shared" si="16"/>
        <v>-9783.6055859750923</v>
      </c>
      <c r="I49" s="27">
        <f t="shared" si="16"/>
        <v>152.61117639485838</v>
      </c>
      <c r="J49" s="27">
        <f t="shared" si="16"/>
        <v>10106.021985929143</v>
      </c>
      <c r="K49" s="27">
        <f t="shared" si="16"/>
        <v>10286.129642289838</v>
      </c>
      <c r="L49" s="27">
        <f t="shared" si="16"/>
        <v>10486.560032819481</v>
      </c>
      <c r="M49" s="27">
        <f t="shared" si="16"/>
        <v>10709.072043988948</v>
      </c>
      <c r="N49" s="27">
        <f t="shared" si="16"/>
        <v>10955.568267210863</v>
      </c>
      <c r="O49" s="27">
        <f t="shared" si="16"/>
        <v>11228.1065626005</v>
      </c>
      <c r="P49" s="27">
        <f t="shared" si="16"/>
        <v>11528.912549353248</v>
      </c>
      <c r="Q49" s="27">
        <f t="shared" si="16"/>
        <v>11860.393096902124</v>
      </c>
      <c r="R49" s="27">
        <f t="shared" si="16"/>
        <v>12225.150896952582</v>
      </c>
      <c r="S49" s="27">
        <f t="shared" si="16"/>
        <v>12626.000202900439</v>
      </c>
      <c r="T49" s="27">
        <f t="shared" si="16"/>
        <v>13065.983830060097</v>
      </c>
      <c r="U49" s="27">
        <f t="shared" si="16"/>
        <v>13548.391517605047</v>
      </c>
      <c r="V49" s="27">
        <f t="shared" si="16"/>
        <v>14076.779761195903</v>
      </c>
      <c r="W49" s="27">
        <f t="shared" si="16"/>
        <v>14654.993233989786</v>
      </c>
    </row>
    <row r="50" spans="2:23" x14ac:dyDescent="0.25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2:23" x14ac:dyDescent="0.25">
      <c r="B51" s="12" t="s">
        <v>21</v>
      </c>
      <c r="C51" s="21"/>
      <c r="D51" s="21">
        <f>D49*$C$15</f>
        <v>-9852.3101096478422</v>
      </c>
      <c r="E51" s="21">
        <f t="shared" ref="E51:W51" si="17">E49*$C$15</f>
        <v>-17976.984500049079</v>
      </c>
      <c r="F51" s="21">
        <f t="shared" si="17"/>
        <v>-9232.7628416824136</v>
      </c>
      <c r="G51" s="21">
        <f t="shared" si="17"/>
        <v>-3964.8068756464158</v>
      </c>
      <c r="H51" s="21">
        <f t="shared" si="17"/>
        <v>-3913.4422343900369</v>
      </c>
      <c r="I51" s="21">
        <f t="shared" si="17"/>
        <v>61.044470557943356</v>
      </c>
      <c r="J51" s="21">
        <f t="shared" si="17"/>
        <v>4042.4087943716572</v>
      </c>
      <c r="K51" s="21">
        <f t="shared" si="17"/>
        <v>4114.4518569159354</v>
      </c>
      <c r="L51" s="21">
        <f t="shared" si="17"/>
        <v>4194.6240131277928</v>
      </c>
      <c r="M51" s="21">
        <f t="shared" si="17"/>
        <v>4283.6288175955797</v>
      </c>
      <c r="N51" s="21">
        <f t="shared" si="17"/>
        <v>4382.2273068843451</v>
      </c>
      <c r="O51" s="21">
        <f t="shared" si="17"/>
        <v>4491.2426250402004</v>
      </c>
      <c r="P51" s="21">
        <f t="shared" si="17"/>
        <v>4611.5650197412997</v>
      </c>
      <c r="Q51" s="21">
        <f t="shared" si="17"/>
        <v>4744.1572387608494</v>
      </c>
      <c r="R51" s="21">
        <f t="shared" si="17"/>
        <v>4890.0603587810328</v>
      </c>
      <c r="S51" s="21">
        <f t="shared" si="17"/>
        <v>5050.4000811601763</v>
      </c>
      <c r="T51" s="21">
        <f t="shared" si="17"/>
        <v>5226.3935320240389</v>
      </c>
      <c r="U51" s="21">
        <f t="shared" si="17"/>
        <v>5419.3566070420193</v>
      </c>
      <c r="V51" s="21">
        <f t="shared" si="17"/>
        <v>5630.7119044783612</v>
      </c>
      <c r="W51" s="21">
        <f t="shared" si="17"/>
        <v>5861.9972935959149</v>
      </c>
    </row>
    <row r="52" spans="2:23" x14ac:dyDescent="0.25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2:23" ht="13.8" thickBot="1" x14ac:dyDescent="0.3">
      <c r="B53" s="33" t="s">
        <v>11</v>
      </c>
      <c r="C53" s="34">
        <f>-G9*1000*$C$13</f>
        <v>-68000</v>
      </c>
      <c r="D53" s="34">
        <f>D38-D51-D44</f>
        <v>16992.609535566873</v>
      </c>
      <c r="E53" s="34">
        <f t="shared" ref="E53:W53" si="18">E38-E51-E44</f>
        <v>25027.28392596811</v>
      </c>
      <c r="F53" s="34">
        <f t="shared" si="18"/>
        <v>16191.037267601449</v>
      </c>
      <c r="G53" s="34">
        <f t="shared" si="18"/>
        <v>10828.985739065447</v>
      </c>
      <c r="H53" s="34">
        <f t="shared" si="18"/>
        <v>10681.408385152819</v>
      </c>
      <c r="I53" s="34">
        <f t="shared" si="18"/>
        <v>6608.544181513822</v>
      </c>
      <c r="J53" s="34">
        <f t="shared" si="18"/>
        <v>2526.588865288546</v>
      </c>
      <c r="K53" s="34">
        <f t="shared" si="18"/>
        <v>2351.6915130034449</v>
      </c>
      <c r="L53" s="34">
        <f t="shared" si="18"/>
        <v>2166.3508455315969</v>
      </c>
      <c r="M53" s="34">
        <f t="shared" si="18"/>
        <v>1969.8112383004682</v>
      </c>
      <c r="N53" s="34">
        <f t="shared" si="18"/>
        <v>1761.258413186184</v>
      </c>
      <c r="O53" s="34">
        <f t="shared" si="18"/>
        <v>1539.8147866487398</v>
      </c>
      <c r="P53" s="34">
        <f t="shared" si="18"/>
        <v>1304.5344466274619</v>
      </c>
      <c r="Q53" s="34">
        <f t="shared" si="18"/>
        <v>1054.3977285180299</v>
      </c>
      <c r="R53" s="34">
        <f t="shared" si="18"/>
        <v>788.30535817844429</v>
      </c>
      <c r="S53" s="34">
        <f t="shared" si="18"/>
        <v>505.07212734771019</v>
      </c>
      <c r="T53" s="34">
        <f t="shared" si="18"/>
        <v>203.4200640921008</v>
      </c>
      <c r="U53" s="34">
        <f t="shared" si="18"/>
        <v>-118.02894209644728</v>
      </c>
      <c r="V53" s="34">
        <f t="shared" si="18"/>
        <v>-460.76110415468975</v>
      </c>
      <c r="W53" s="34">
        <f t="shared" si="18"/>
        <v>-826.37933734813851</v>
      </c>
    </row>
    <row r="54" spans="2:23" ht="13.8" thickTop="1" x14ac:dyDescent="0.25">
      <c r="B54" s="13"/>
    </row>
    <row r="55" spans="2:23" x14ac:dyDescent="0.25">
      <c r="B55" s="29" t="s">
        <v>42</v>
      </c>
      <c r="C55" s="37">
        <f>IRR(C53:W53)</f>
        <v>0.11981749886537663</v>
      </c>
    </row>
    <row r="56" spans="2:23" x14ac:dyDescent="0.25">
      <c r="B56" s="13"/>
    </row>
    <row r="57" spans="2:23" x14ac:dyDescent="0.25">
      <c r="B57" s="13"/>
    </row>
  </sheetData>
  <mergeCells count="1">
    <mergeCell ref="K6:N10"/>
  </mergeCells>
  <pageMargins left="0.2" right="0.2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7"/>
  <sheetViews>
    <sheetView showGridLines="0" tabSelected="1" view="pageBreakPreview" zoomScale="85" zoomScaleNormal="85" zoomScaleSheetLayoutView="85" workbookViewId="0">
      <selection activeCell="D47" sqref="D47:W47"/>
    </sheetView>
  </sheetViews>
  <sheetFormatPr defaultColWidth="9.109375" defaultRowHeight="13.2" x14ac:dyDescent="0.25"/>
  <cols>
    <col min="1" max="1" width="3.6640625" style="1" customWidth="1"/>
    <col min="2" max="2" width="28.44140625" style="12" bestFit="1" customWidth="1"/>
    <col min="3" max="3" width="12.88671875" style="2" bestFit="1" customWidth="1"/>
    <col min="4" max="4" width="11.88671875" style="1" bestFit="1" customWidth="1"/>
    <col min="5" max="5" width="12" style="1" bestFit="1" customWidth="1"/>
    <col min="6" max="6" width="12.88671875" style="2" customWidth="1"/>
    <col min="7" max="7" width="12" style="1" bestFit="1" customWidth="1"/>
    <col min="8" max="8" width="11.5546875" style="1" bestFit="1" customWidth="1"/>
    <col min="9" max="23" width="10.88671875" style="1" bestFit="1" customWidth="1"/>
    <col min="24" max="24" width="2.6640625" style="1" customWidth="1"/>
    <col min="25" max="16384" width="9.109375" style="1"/>
  </cols>
  <sheetData>
    <row r="1" spans="1:27" ht="15.6" x14ac:dyDescent="0.3">
      <c r="A1" s="18" t="s">
        <v>24</v>
      </c>
    </row>
    <row r="2" spans="1:27" x14ac:dyDescent="0.25">
      <c r="A2" s="17" t="s">
        <v>35</v>
      </c>
    </row>
    <row r="4" spans="1:27" ht="13.8" x14ac:dyDescent="0.25">
      <c r="A4" s="10"/>
      <c r="B4" s="14" t="s">
        <v>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30"/>
      <c r="Y4" s="30"/>
      <c r="Z4" s="30"/>
      <c r="AA4" s="30"/>
    </row>
    <row r="5" spans="1:27" ht="13.8" thickBot="1" x14ac:dyDescent="0.3">
      <c r="X5" s="31"/>
      <c r="Y5" s="31"/>
      <c r="Z5" s="31"/>
      <c r="AA5" s="31"/>
    </row>
    <row r="6" spans="1:27" x14ac:dyDescent="0.25">
      <c r="B6" s="12" t="s">
        <v>0</v>
      </c>
      <c r="C6" s="21">
        <v>20</v>
      </c>
      <c r="D6" s="2"/>
      <c r="F6" s="16" t="s">
        <v>27</v>
      </c>
      <c r="G6" s="21">
        <v>3700</v>
      </c>
      <c r="K6" s="39" t="s">
        <v>44</v>
      </c>
      <c r="L6" s="40"/>
      <c r="M6" s="40"/>
      <c r="N6" s="41"/>
      <c r="X6" s="31"/>
      <c r="Y6" s="31"/>
      <c r="Z6" s="31"/>
      <c r="AA6" s="31"/>
    </row>
    <row r="7" spans="1:27" x14ac:dyDescent="0.25">
      <c r="B7" s="12" t="s">
        <v>32</v>
      </c>
      <c r="C7" s="22">
        <v>0.9</v>
      </c>
      <c r="D7" s="9"/>
      <c r="F7" s="16" t="s">
        <v>28</v>
      </c>
      <c r="G7" s="21">
        <v>550</v>
      </c>
      <c r="K7" s="42"/>
      <c r="L7" s="43"/>
      <c r="M7" s="43"/>
      <c r="N7" s="44"/>
      <c r="X7" s="31"/>
      <c r="Y7" s="31"/>
      <c r="Z7" s="31"/>
      <c r="AA7" s="31"/>
    </row>
    <row r="8" spans="1:27" x14ac:dyDescent="0.25">
      <c r="B8" s="12" t="s">
        <v>31</v>
      </c>
      <c r="C8" s="21">
        <v>0</v>
      </c>
      <c r="D8" s="2"/>
      <c r="F8" s="16" t="s">
        <v>29</v>
      </c>
      <c r="G8" s="21">
        <v>4250</v>
      </c>
      <c r="K8" s="42"/>
      <c r="L8" s="43"/>
      <c r="M8" s="43"/>
      <c r="N8" s="44"/>
      <c r="X8" s="31"/>
      <c r="Y8" s="31"/>
      <c r="Z8" s="31"/>
      <c r="AA8" s="31"/>
    </row>
    <row r="9" spans="1:27" x14ac:dyDescent="0.25">
      <c r="B9" s="12" t="s">
        <v>12</v>
      </c>
      <c r="C9" s="21">
        <v>30</v>
      </c>
      <c r="D9" s="2"/>
      <c r="F9" s="16" t="s">
        <v>30</v>
      </c>
      <c r="G9" s="21">
        <v>85</v>
      </c>
      <c r="K9" s="42"/>
      <c r="L9" s="43"/>
      <c r="M9" s="43"/>
      <c r="N9" s="44"/>
      <c r="X9" s="31"/>
      <c r="Y9" s="31"/>
      <c r="Z9" s="31"/>
      <c r="AA9" s="31"/>
    </row>
    <row r="10" spans="1:27" ht="13.8" thickBot="1" x14ac:dyDescent="0.3">
      <c r="B10" s="12" t="s">
        <v>13</v>
      </c>
      <c r="C10" s="35">
        <v>2.2499999999999999E-2</v>
      </c>
      <c r="D10" s="5"/>
      <c r="K10" s="45"/>
      <c r="L10" s="46"/>
      <c r="M10" s="46"/>
      <c r="N10" s="47"/>
      <c r="X10" s="31"/>
      <c r="Y10" s="31"/>
      <c r="Z10" s="31"/>
      <c r="AA10" s="31"/>
    </row>
    <row r="11" spans="1:27" ht="15" x14ac:dyDescent="0.4">
      <c r="B11" s="12" t="s">
        <v>33</v>
      </c>
      <c r="C11" s="22">
        <v>0.6</v>
      </c>
      <c r="D11" s="3"/>
      <c r="F11" s="15" t="s">
        <v>20</v>
      </c>
      <c r="G11" s="15"/>
      <c r="X11" s="31"/>
      <c r="Y11" s="31"/>
      <c r="Z11" s="31"/>
      <c r="AA11" s="31"/>
    </row>
    <row r="12" spans="1:27" x14ac:dyDescent="0.25">
      <c r="B12" s="12" t="s">
        <v>14</v>
      </c>
      <c r="C12" s="22">
        <v>0.08</v>
      </c>
      <c r="D12" s="3"/>
      <c r="F12" s="2">
        <v>1</v>
      </c>
      <c r="G12" s="22">
        <v>0.2</v>
      </c>
      <c r="X12" s="31"/>
      <c r="Y12" s="31"/>
      <c r="Z12" s="31"/>
      <c r="AA12" s="31"/>
    </row>
    <row r="13" spans="1:27" x14ac:dyDescent="0.25">
      <c r="B13" s="12" t="s">
        <v>34</v>
      </c>
      <c r="C13" s="22">
        <v>0.4</v>
      </c>
      <c r="D13" s="3"/>
      <c r="F13" s="2">
        <v>2</v>
      </c>
      <c r="G13" s="22">
        <v>0.32</v>
      </c>
      <c r="X13" s="31"/>
      <c r="Y13" s="31"/>
      <c r="Z13" s="31"/>
      <c r="AA13" s="31"/>
    </row>
    <row r="14" spans="1:27" x14ac:dyDescent="0.25">
      <c r="B14" s="12" t="s">
        <v>15</v>
      </c>
      <c r="C14" s="36">
        <v>0.12</v>
      </c>
      <c r="D14" s="3"/>
      <c r="F14" s="2">
        <v>3</v>
      </c>
      <c r="G14" s="22">
        <v>0.192</v>
      </c>
      <c r="X14" s="31"/>
      <c r="Y14" s="31"/>
      <c r="Z14" s="31"/>
      <c r="AA14" s="31"/>
    </row>
    <row r="15" spans="1:27" x14ac:dyDescent="0.25">
      <c r="B15" s="12" t="s">
        <v>16</v>
      </c>
      <c r="C15" s="22">
        <v>0.4</v>
      </c>
      <c r="D15" s="3"/>
      <c r="F15" s="2">
        <v>4</v>
      </c>
      <c r="G15" s="22">
        <v>0.1152</v>
      </c>
      <c r="X15" s="31"/>
      <c r="Y15" s="31"/>
      <c r="Z15" s="31"/>
      <c r="AA15" s="31"/>
    </row>
    <row r="16" spans="1:27" x14ac:dyDescent="0.25">
      <c r="B16" s="12" t="s">
        <v>17</v>
      </c>
      <c r="C16" s="21">
        <v>20</v>
      </c>
      <c r="D16" s="4"/>
      <c r="F16" s="2">
        <v>5</v>
      </c>
      <c r="G16" s="22">
        <v>0.1152</v>
      </c>
      <c r="X16" s="31"/>
      <c r="Y16" s="31"/>
      <c r="Z16" s="31"/>
      <c r="AA16" s="31"/>
    </row>
    <row r="17" spans="1:27" x14ac:dyDescent="0.25">
      <c r="B17" s="12" t="s">
        <v>18</v>
      </c>
      <c r="C17" s="21">
        <v>5</v>
      </c>
      <c r="D17" s="4"/>
      <c r="F17" s="2">
        <v>6</v>
      </c>
      <c r="G17" s="22">
        <v>5.7599999999999998E-2</v>
      </c>
      <c r="X17" s="31"/>
      <c r="Y17" s="31"/>
      <c r="Z17" s="31"/>
      <c r="AA17" s="31"/>
    </row>
    <row r="18" spans="1:27" x14ac:dyDescent="0.25">
      <c r="B18" s="12" t="s">
        <v>22</v>
      </c>
      <c r="C18" s="38">
        <v>83.677685537021944</v>
      </c>
      <c r="D18" s="8"/>
      <c r="G18" s="7"/>
      <c r="X18" s="31"/>
      <c r="Y18" s="31"/>
      <c r="Z18" s="31"/>
      <c r="AA18" s="31"/>
    </row>
    <row r="19" spans="1:27" x14ac:dyDescent="0.25">
      <c r="B19" s="12" t="s">
        <v>41</v>
      </c>
      <c r="C19" s="21">
        <v>1000</v>
      </c>
      <c r="G19" s="7"/>
      <c r="X19" s="31"/>
      <c r="Y19" s="31"/>
      <c r="Z19" s="31"/>
      <c r="AA19" s="31"/>
    </row>
    <row r="20" spans="1:27" x14ac:dyDescent="0.25">
      <c r="B20" s="13"/>
      <c r="C20" s="3"/>
      <c r="X20" s="31"/>
      <c r="Y20" s="31"/>
      <c r="Z20" s="31"/>
      <c r="AA20" s="31"/>
    </row>
    <row r="21" spans="1:27" ht="13.8" x14ac:dyDescent="0.25">
      <c r="A21" s="10"/>
      <c r="B21" s="14" t="s">
        <v>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30"/>
      <c r="Y21" s="30"/>
      <c r="Z21" s="30"/>
      <c r="AA21" s="30"/>
    </row>
    <row r="22" spans="1:27" x14ac:dyDescent="0.25">
      <c r="B22" s="13"/>
      <c r="C22" s="3"/>
      <c r="X22" s="31"/>
      <c r="Y22" s="31"/>
      <c r="Z22" s="31"/>
      <c r="AA22" s="31"/>
    </row>
    <row r="23" spans="1:27" s="6" customFormat="1" x14ac:dyDescent="0.25">
      <c r="B23" s="19" t="s">
        <v>26</v>
      </c>
      <c r="C23" s="20">
        <v>0</v>
      </c>
      <c r="D23" s="20">
        <v>1</v>
      </c>
      <c r="E23" s="20">
        <v>2</v>
      </c>
      <c r="F23" s="20">
        <v>3</v>
      </c>
      <c r="G23" s="20">
        <v>4</v>
      </c>
      <c r="H23" s="20">
        <v>5</v>
      </c>
      <c r="I23" s="20">
        <v>6</v>
      </c>
      <c r="J23" s="20">
        <v>7</v>
      </c>
      <c r="K23" s="20">
        <v>8</v>
      </c>
      <c r="L23" s="20">
        <v>9</v>
      </c>
      <c r="M23" s="20">
        <v>10</v>
      </c>
      <c r="N23" s="20">
        <v>11</v>
      </c>
      <c r="O23" s="20">
        <v>12</v>
      </c>
      <c r="P23" s="20">
        <v>13</v>
      </c>
      <c r="Q23" s="20">
        <v>14</v>
      </c>
      <c r="R23" s="20">
        <v>15</v>
      </c>
      <c r="S23" s="20">
        <v>16</v>
      </c>
      <c r="T23" s="20">
        <v>17</v>
      </c>
      <c r="U23" s="20">
        <v>18</v>
      </c>
      <c r="V23" s="20">
        <v>19</v>
      </c>
      <c r="W23" s="20">
        <v>20</v>
      </c>
      <c r="X23" s="32"/>
      <c r="Y23" s="32"/>
      <c r="Z23" s="32"/>
      <c r="AA23" s="32"/>
    </row>
    <row r="24" spans="1:27" x14ac:dyDescent="0.25">
      <c r="B24" s="13"/>
      <c r="D24" s="2"/>
      <c r="E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31"/>
      <c r="Y24" s="31"/>
      <c r="Z24" s="31"/>
      <c r="AA24" s="31"/>
    </row>
    <row r="25" spans="1:27" x14ac:dyDescent="0.25">
      <c r="B25" s="12" t="s">
        <v>0</v>
      </c>
      <c r="D25" s="21">
        <f>$C$6</f>
        <v>20</v>
      </c>
      <c r="E25" s="21">
        <f t="shared" ref="E25:W25" si="0">$C$6</f>
        <v>20</v>
      </c>
      <c r="F25" s="21">
        <f t="shared" si="0"/>
        <v>20</v>
      </c>
      <c r="G25" s="21">
        <f t="shared" si="0"/>
        <v>20</v>
      </c>
      <c r="H25" s="21">
        <f t="shared" si="0"/>
        <v>20</v>
      </c>
      <c r="I25" s="21">
        <f t="shared" si="0"/>
        <v>20</v>
      </c>
      <c r="J25" s="21">
        <f t="shared" si="0"/>
        <v>20</v>
      </c>
      <c r="K25" s="21">
        <f t="shared" si="0"/>
        <v>20</v>
      </c>
      <c r="L25" s="21">
        <f t="shared" si="0"/>
        <v>20</v>
      </c>
      <c r="M25" s="21">
        <f t="shared" si="0"/>
        <v>20</v>
      </c>
      <c r="N25" s="21">
        <f t="shared" si="0"/>
        <v>20</v>
      </c>
      <c r="O25" s="21">
        <f t="shared" si="0"/>
        <v>20</v>
      </c>
      <c r="P25" s="21">
        <f t="shared" si="0"/>
        <v>20</v>
      </c>
      <c r="Q25" s="21">
        <f t="shared" si="0"/>
        <v>20</v>
      </c>
      <c r="R25" s="21">
        <f t="shared" si="0"/>
        <v>20</v>
      </c>
      <c r="S25" s="21">
        <f t="shared" si="0"/>
        <v>20</v>
      </c>
      <c r="T25" s="21">
        <f t="shared" si="0"/>
        <v>20</v>
      </c>
      <c r="U25" s="21">
        <f t="shared" si="0"/>
        <v>20</v>
      </c>
      <c r="V25" s="21">
        <f t="shared" si="0"/>
        <v>20</v>
      </c>
      <c r="W25" s="21">
        <f t="shared" si="0"/>
        <v>20</v>
      </c>
    </row>
    <row r="26" spans="1:27" x14ac:dyDescent="0.25">
      <c r="B26" s="12" t="s">
        <v>1</v>
      </c>
      <c r="D26" s="22">
        <f>$C$7</f>
        <v>0.9</v>
      </c>
      <c r="E26" s="22">
        <f t="shared" ref="E26:W26" si="1">$C$7</f>
        <v>0.9</v>
      </c>
      <c r="F26" s="22">
        <f t="shared" si="1"/>
        <v>0.9</v>
      </c>
      <c r="G26" s="22">
        <f t="shared" si="1"/>
        <v>0.9</v>
      </c>
      <c r="H26" s="22">
        <f t="shared" si="1"/>
        <v>0.9</v>
      </c>
      <c r="I26" s="22">
        <f t="shared" si="1"/>
        <v>0.9</v>
      </c>
      <c r="J26" s="22">
        <f t="shared" si="1"/>
        <v>0.9</v>
      </c>
      <c r="K26" s="22">
        <f t="shared" si="1"/>
        <v>0.9</v>
      </c>
      <c r="L26" s="22">
        <f t="shared" si="1"/>
        <v>0.9</v>
      </c>
      <c r="M26" s="22">
        <f t="shared" si="1"/>
        <v>0.9</v>
      </c>
      <c r="N26" s="22">
        <f t="shared" si="1"/>
        <v>0.9</v>
      </c>
      <c r="O26" s="22">
        <f t="shared" si="1"/>
        <v>0.9</v>
      </c>
      <c r="P26" s="22">
        <f t="shared" si="1"/>
        <v>0.9</v>
      </c>
      <c r="Q26" s="22">
        <f t="shared" si="1"/>
        <v>0.9</v>
      </c>
      <c r="R26" s="22">
        <f t="shared" si="1"/>
        <v>0.9</v>
      </c>
      <c r="S26" s="22">
        <f t="shared" si="1"/>
        <v>0.9</v>
      </c>
      <c r="T26" s="22">
        <f t="shared" si="1"/>
        <v>0.9</v>
      </c>
      <c r="U26" s="22">
        <f t="shared" si="1"/>
        <v>0.9</v>
      </c>
      <c r="V26" s="22">
        <f t="shared" si="1"/>
        <v>0.9</v>
      </c>
      <c r="W26" s="22">
        <f t="shared" si="1"/>
        <v>0.9</v>
      </c>
    </row>
    <row r="27" spans="1:27" x14ac:dyDescent="0.25">
      <c r="B27" s="12" t="s">
        <v>19</v>
      </c>
      <c r="D27" s="21">
        <f>D25*8760*D26</f>
        <v>157680</v>
      </c>
      <c r="E27" s="21">
        <f t="shared" ref="E27:W27" si="2">E25*8760*E26</f>
        <v>157680</v>
      </c>
      <c r="F27" s="21">
        <f t="shared" si="2"/>
        <v>157680</v>
      </c>
      <c r="G27" s="21">
        <f t="shared" si="2"/>
        <v>157680</v>
      </c>
      <c r="H27" s="21">
        <f t="shared" si="2"/>
        <v>157680</v>
      </c>
      <c r="I27" s="21">
        <f t="shared" si="2"/>
        <v>157680</v>
      </c>
      <c r="J27" s="21">
        <f t="shared" si="2"/>
        <v>157680</v>
      </c>
      <c r="K27" s="21">
        <f t="shared" si="2"/>
        <v>157680</v>
      </c>
      <c r="L27" s="21">
        <f t="shared" si="2"/>
        <v>157680</v>
      </c>
      <c r="M27" s="21">
        <f t="shared" si="2"/>
        <v>157680</v>
      </c>
      <c r="N27" s="21">
        <f t="shared" si="2"/>
        <v>157680</v>
      </c>
      <c r="O27" s="21">
        <f t="shared" si="2"/>
        <v>157680</v>
      </c>
      <c r="P27" s="21">
        <f t="shared" si="2"/>
        <v>157680</v>
      </c>
      <c r="Q27" s="21">
        <f t="shared" si="2"/>
        <v>157680</v>
      </c>
      <c r="R27" s="21">
        <f t="shared" si="2"/>
        <v>157680</v>
      </c>
      <c r="S27" s="21">
        <f t="shared" si="2"/>
        <v>157680</v>
      </c>
      <c r="T27" s="21">
        <f t="shared" si="2"/>
        <v>157680</v>
      </c>
      <c r="U27" s="21">
        <f t="shared" si="2"/>
        <v>157680</v>
      </c>
      <c r="V27" s="21">
        <f t="shared" si="2"/>
        <v>157680</v>
      </c>
      <c r="W27" s="21">
        <f t="shared" si="2"/>
        <v>157680</v>
      </c>
    </row>
    <row r="28" spans="1:27" x14ac:dyDescent="0.25">
      <c r="D28" s="2"/>
      <c r="E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7" x14ac:dyDescent="0.25">
      <c r="B29" s="12" t="s">
        <v>43</v>
      </c>
      <c r="D29" s="24">
        <f>$C$18</f>
        <v>83.677685537021944</v>
      </c>
      <c r="E29" s="24">
        <f t="shared" ref="E29:W29" si="3">$C$18</f>
        <v>83.677685537021944</v>
      </c>
      <c r="F29" s="24">
        <f t="shared" si="3"/>
        <v>83.677685537021944</v>
      </c>
      <c r="G29" s="24">
        <f t="shared" si="3"/>
        <v>83.677685537021944</v>
      </c>
      <c r="H29" s="24">
        <f t="shared" si="3"/>
        <v>83.677685537021944</v>
      </c>
      <c r="I29" s="24">
        <f t="shared" si="3"/>
        <v>83.677685537021944</v>
      </c>
      <c r="J29" s="24">
        <f t="shared" si="3"/>
        <v>83.677685537021944</v>
      </c>
      <c r="K29" s="24">
        <f t="shared" si="3"/>
        <v>83.677685537021944</v>
      </c>
      <c r="L29" s="24">
        <f t="shared" si="3"/>
        <v>83.677685537021944</v>
      </c>
      <c r="M29" s="24">
        <f t="shared" si="3"/>
        <v>83.677685537021944</v>
      </c>
      <c r="N29" s="24">
        <f t="shared" si="3"/>
        <v>83.677685537021944</v>
      </c>
      <c r="O29" s="24">
        <f t="shared" si="3"/>
        <v>83.677685537021944</v>
      </c>
      <c r="P29" s="24">
        <f t="shared" si="3"/>
        <v>83.677685537021944</v>
      </c>
      <c r="Q29" s="24">
        <f t="shared" si="3"/>
        <v>83.677685537021944</v>
      </c>
      <c r="R29" s="24">
        <f t="shared" si="3"/>
        <v>83.677685537021944</v>
      </c>
      <c r="S29" s="24">
        <f t="shared" si="3"/>
        <v>83.677685537021944</v>
      </c>
      <c r="T29" s="24">
        <f t="shared" si="3"/>
        <v>83.677685537021944</v>
      </c>
      <c r="U29" s="24">
        <f t="shared" si="3"/>
        <v>83.677685537021944</v>
      </c>
      <c r="V29" s="24">
        <f t="shared" si="3"/>
        <v>83.677685537021944</v>
      </c>
      <c r="W29" s="24">
        <f t="shared" si="3"/>
        <v>83.677685537021944</v>
      </c>
    </row>
    <row r="30" spans="1:27" x14ac:dyDescent="0.25">
      <c r="D30" s="2"/>
      <c r="E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7" x14ac:dyDescent="0.25">
      <c r="B31" s="12" t="s">
        <v>2</v>
      </c>
      <c r="C31" s="21"/>
      <c r="D31" s="21">
        <f>D27*D29/$C$19</f>
        <v>13194.297455477619</v>
      </c>
      <c r="E31" s="21">
        <f t="shared" ref="E31:W31" si="4">E27*E29/$C$19</f>
        <v>13194.297455477619</v>
      </c>
      <c r="F31" s="21">
        <f t="shared" si="4"/>
        <v>13194.297455477619</v>
      </c>
      <c r="G31" s="21">
        <f t="shared" si="4"/>
        <v>13194.297455477619</v>
      </c>
      <c r="H31" s="21">
        <f t="shared" si="4"/>
        <v>13194.297455477619</v>
      </c>
      <c r="I31" s="21">
        <f t="shared" si="4"/>
        <v>13194.297455477619</v>
      </c>
      <c r="J31" s="21">
        <f t="shared" si="4"/>
        <v>13194.297455477619</v>
      </c>
      <c r="K31" s="21">
        <f t="shared" si="4"/>
        <v>13194.297455477619</v>
      </c>
      <c r="L31" s="21">
        <f t="shared" si="4"/>
        <v>13194.297455477619</v>
      </c>
      <c r="M31" s="21">
        <f t="shared" si="4"/>
        <v>13194.297455477619</v>
      </c>
      <c r="N31" s="21">
        <f t="shared" si="4"/>
        <v>13194.297455477619</v>
      </c>
      <c r="O31" s="21">
        <f t="shared" si="4"/>
        <v>13194.297455477619</v>
      </c>
      <c r="P31" s="21">
        <f t="shared" si="4"/>
        <v>13194.297455477619</v>
      </c>
      <c r="Q31" s="21">
        <f t="shared" si="4"/>
        <v>13194.297455477619</v>
      </c>
      <c r="R31" s="21">
        <f t="shared" si="4"/>
        <v>13194.297455477619</v>
      </c>
      <c r="S31" s="21">
        <f t="shared" si="4"/>
        <v>13194.297455477619</v>
      </c>
      <c r="T31" s="21">
        <f t="shared" si="4"/>
        <v>13194.297455477619</v>
      </c>
      <c r="U31" s="21">
        <f t="shared" si="4"/>
        <v>13194.297455477619</v>
      </c>
      <c r="V31" s="21">
        <f t="shared" si="4"/>
        <v>13194.297455477619</v>
      </c>
      <c r="W31" s="21">
        <f t="shared" si="4"/>
        <v>13194.297455477619</v>
      </c>
    </row>
    <row r="32" spans="1:27" x14ac:dyDescent="0.2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2:23" x14ac:dyDescent="0.25">
      <c r="B33" s="25" t="s">
        <v>36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2:23" x14ac:dyDescent="0.25">
      <c r="B34" s="28" t="s">
        <v>37</v>
      </c>
      <c r="C34" s="21"/>
      <c r="D34" s="23">
        <f>D27*$C$9/$C$19</f>
        <v>4730.3999999999996</v>
      </c>
      <c r="E34" s="23">
        <f t="shared" ref="E34:W34" si="5">E27*$C$9/$C$19</f>
        <v>4730.3999999999996</v>
      </c>
      <c r="F34" s="23">
        <f t="shared" si="5"/>
        <v>4730.3999999999996</v>
      </c>
      <c r="G34" s="23">
        <f t="shared" si="5"/>
        <v>4730.3999999999996</v>
      </c>
      <c r="H34" s="23">
        <f t="shared" si="5"/>
        <v>4730.3999999999996</v>
      </c>
      <c r="I34" s="23">
        <f t="shared" si="5"/>
        <v>4730.3999999999996</v>
      </c>
      <c r="J34" s="23">
        <f t="shared" si="5"/>
        <v>4730.3999999999996</v>
      </c>
      <c r="K34" s="23">
        <f t="shared" si="5"/>
        <v>4730.3999999999996</v>
      </c>
      <c r="L34" s="23">
        <f t="shared" si="5"/>
        <v>4730.3999999999996</v>
      </c>
      <c r="M34" s="23">
        <f t="shared" si="5"/>
        <v>4730.3999999999996</v>
      </c>
      <c r="N34" s="23">
        <f t="shared" si="5"/>
        <v>4730.3999999999996</v>
      </c>
      <c r="O34" s="23">
        <f t="shared" si="5"/>
        <v>4730.3999999999996</v>
      </c>
      <c r="P34" s="23">
        <f t="shared" si="5"/>
        <v>4730.3999999999996</v>
      </c>
      <c r="Q34" s="23">
        <f t="shared" si="5"/>
        <v>4730.3999999999996</v>
      </c>
      <c r="R34" s="23">
        <f t="shared" si="5"/>
        <v>4730.3999999999996</v>
      </c>
      <c r="S34" s="23">
        <f t="shared" si="5"/>
        <v>4730.3999999999996</v>
      </c>
      <c r="T34" s="23">
        <f t="shared" si="5"/>
        <v>4730.3999999999996</v>
      </c>
      <c r="U34" s="23">
        <f t="shared" si="5"/>
        <v>4730.3999999999996</v>
      </c>
      <c r="V34" s="23">
        <f t="shared" si="5"/>
        <v>4730.3999999999996</v>
      </c>
      <c r="W34" s="23">
        <f t="shared" si="5"/>
        <v>4730.3999999999996</v>
      </c>
    </row>
    <row r="35" spans="2:23" x14ac:dyDescent="0.25">
      <c r="B35" s="28" t="s">
        <v>38</v>
      </c>
      <c r="C35" s="21"/>
      <c r="D35" s="21">
        <f>$C$8*D25*(1+$C$10)^C23</f>
        <v>0</v>
      </c>
      <c r="E35" s="21">
        <f t="shared" ref="E35:W35" si="6">$C$8*E25*(1+$C$10)^D23</f>
        <v>0</v>
      </c>
      <c r="F35" s="21">
        <f t="shared" si="6"/>
        <v>0</v>
      </c>
      <c r="G35" s="21">
        <f t="shared" si="6"/>
        <v>0</v>
      </c>
      <c r="H35" s="21">
        <f t="shared" si="6"/>
        <v>0</v>
      </c>
      <c r="I35" s="21">
        <f t="shared" si="6"/>
        <v>0</v>
      </c>
      <c r="J35" s="21">
        <f t="shared" si="6"/>
        <v>0</v>
      </c>
      <c r="K35" s="21">
        <f t="shared" si="6"/>
        <v>0</v>
      </c>
      <c r="L35" s="21">
        <f t="shared" si="6"/>
        <v>0</v>
      </c>
      <c r="M35" s="21">
        <f t="shared" si="6"/>
        <v>0</v>
      </c>
      <c r="N35" s="21">
        <f t="shared" si="6"/>
        <v>0</v>
      </c>
      <c r="O35" s="21">
        <f t="shared" si="6"/>
        <v>0</v>
      </c>
      <c r="P35" s="21">
        <f t="shared" si="6"/>
        <v>0</v>
      </c>
      <c r="Q35" s="21">
        <f t="shared" si="6"/>
        <v>0</v>
      </c>
      <c r="R35" s="21">
        <f t="shared" si="6"/>
        <v>0</v>
      </c>
      <c r="S35" s="21">
        <f t="shared" si="6"/>
        <v>0</v>
      </c>
      <c r="T35" s="21">
        <f t="shared" si="6"/>
        <v>0</v>
      </c>
      <c r="U35" s="21">
        <f t="shared" si="6"/>
        <v>0</v>
      </c>
      <c r="V35" s="21">
        <f t="shared" si="6"/>
        <v>0</v>
      </c>
      <c r="W35" s="21">
        <f t="shared" si="6"/>
        <v>0</v>
      </c>
    </row>
    <row r="36" spans="2:23" x14ac:dyDescent="0.25">
      <c r="B36" s="26" t="s">
        <v>3</v>
      </c>
      <c r="C36" s="27"/>
      <c r="D36" s="27">
        <f>SUM(D34:D35)</f>
        <v>4730.3999999999996</v>
      </c>
      <c r="E36" s="27">
        <f t="shared" ref="E36:W36" si="7">SUM(E34:E35)</f>
        <v>4730.3999999999996</v>
      </c>
      <c r="F36" s="27">
        <f t="shared" si="7"/>
        <v>4730.3999999999996</v>
      </c>
      <c r="G36" s="27">
        <f t="shared" si="7"/>
        <v>4730.3999999999996</v>
      </c>
      <c r="H36" s="27">
        <f t="shared" si="7"/>
        <v>4730.3999999999996</v>
      </c>
      <c r="I36" s="27">
        <f t="shared" si="7"/>
        <v>4730.3999999999996</v>
      </c>
      <c r="J36" s="27">
        <f t="shared" si="7"/>
        <v>4730.3999999999996</v>
      </c>
      <c r="K36" s="27">
        <f t="shared" si="7"/>
        <v>4730.3999999999996</v>
      </c>
      <c r="L36" s="27">
        <f t="shared" si="7"/>
        <v>4730.3999999999996</v>
      </c>
      <c r="M36" s="27">
        <f t="shared" si="7"/>
        <v>4730.3999999999996</v>
      </c>
      <c r="N36" s="27">
        <f t="shared" si="7"/>
        <v>4730.3999999999996</v>
      </c>
      <c r="O36" s="27">
        <f t="shared" si="7"/>
        <v>4730.3999999999996</v>
      </c>
      <c r="P36" s="27">
        <f t="shared" si="7"/>
        <v>4730.3999999999996</v>
      </c>
      <c r="Q36" s="27">
        <f t="shared" si="7"/>
        <v>4730.3999999999996</v>
      </c>
      <c r="R36" s="27">
        <f t="shared" si="7"/>
        <v>4730.3999999999996</v>
      </c>
      <c r="S36" s="27">
        <f t="shared" si="7"/>
        <v>4730.3999999999996</v>
      </c>
      <c r="T36" s="27">
        <f t="shared" si="7"/>
        <v>4730.3999999999996</v>
      </c>
      <c r="U36" s="27">
        <f t="shared" si="7"/>
        <v>4730.3999999999996</v>
      </c>
      <c r="V36" s="27">
        <f t="shared" si="7"/>
        <v>4730.3999999999996</v>
      </c>
      <c r="W36" s="27">
        <f t="shared" si="7"/>
        <v>4730.3999999999996</v>
      </c>
    </row>
    <row r="37" spans="2:23" x14ac:dyDescent="0.25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2:23" x14ac:dyDescent="0.25">
      <c r="B38" s="26" t="s">
        <v>4</v>
      </c>
      <c r="C38" s="27"/>
      <c r="D38" s="27">
        <f>D31-D36</f>
        <v>8463.8974554776196</v>
      </c>
      <c r="E38" s="27">
        <f t="shared" ref="E38:W38" si="8">E31-E36</f>
        <v>8463.8974554776196</v>
      </c>
      <c r="F38" s="27">
        <f t="shared" si="8"/>
        <v>8463.8974554776196</v>
      </c>
      <c r="G38" s="27">
        <f t="shared" si="8"/>
        <v>8463.8974554776196</v>
      </c>
      <c r="H38" s="27">
        <f t="shared" si="8"/>
        <v>8463.8974554776196</v>
      </c>
      <c r="I38" s="27">
        <f t="shared" si="8"/>
        <v>8463.8974554776196</v>
      </c>
      <c r="J38" s="27">
        <f t="shared" si="8"/>
        <v>8463.8974554776196</v>
      </c>
      <c r="K38" s="27">
        <f t="shared" si="8"/>
        <v>8463.8974554776196</v>
      </c>
      <c r="L38" s="27">
        <f t="shared" si="8"/>
        <v>8463.8974554776196</v>
      </c>
      <c r="M38" s="27">
        <f t="shared" si="8"/>
        <v>8463.8974554776196</v>
      </c>
      <c r="N38" s="27">
        <f t="shared" si="8"/>
        <v>8463.8974554776196</v>
      </c>
      <c r="O38" s="27">
        <f t="shared" si="8"/>
        <v>8463.8974554776196</v>
      </c>
      <c r="P38" s="27">
        <f t="shared" si="8"/>
        <v>8463.8974554776196</v>
      </c>
      <c r="Q38" s="27">
        <f t="shared" si="8"/>
        <v>8463.8974554776196</v>
      </c>
      <c r="R38" s="27">
        <f t="shared" si="8"/>
        <v>8463.8974554776196</v>
      </c>
      <c r="S38" s="27">
        <f t="shared" si="8"/>
        <v>8463.8974554776196</v>
      </c>
      <c r="T38" s="27">
        <f t="shared" si="8"/>
        <v>8463.8974554776196</v>
      </c>
      <c r="U38" s="27">
        <f t="shared" si="8"/>
        <v>8463.8974554776196</v>
      </c>
      <c r="V38" s="27">
        <f t="shared" si="8"/>
        <v>8463.8974554776196</v>
      </c>
      <c r="W38" s="27">
        <f t="shared" si="8"/>
        <v>8463.8974554776196</v>
      </c>
    </row>
    <row r="39" spans="2:23" x14ac:dyDescent="0.25"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2:23" x14ac:dyDescent="0.25">
      <c r="B40" s="12" t="s">
        <v>5</v>
      </c>
      <c r="C40" s="21"/>
      <c r="D40" s="21">
        <f>C43</f>
        <v>51000</v>
      </c>
      <c r="E40" s="21">
        <f t="shared" ref="E40:W40" si="9">D43</f>
        <v>49885.537350019316</v>
      </c>
      <c r="F40" s="21">
        <f t="shared" si="9"/>
        <v>48681.917688040179</v>
      </c>
      <c r="G40" s="21">
        <f t="shared" si="9"/>
        <v>47382.00845310271</v>
      </c>
      <c r="H40" s="21">
        <f t="shared" si="9"/>
        <v>45978.106479370246</v>
      </c>
      <c r="I40" s="21">
        <f t="shared" si="9"/>
        <v>44461.892347739187</v>
      </c>
      <c r="J40" s="21">
        <f t="shared" si="9"/>
        <v>42824.381085577639</v>
      </c>
      <c r="K40" s="21">
        <f t="shared" si="9"/>
        <v>41055.868922443166</v>
      </c>
      <c r="L40" s="21">
        <f t="shared" si="9"/>
        <v>39145.875786257937</v>
      </c>
      <c r="M40" s="21">
        <f t="shared" si="9"/>
        <v>37083.08319917789</v>
      </c>
      <c r="N40" s="21">
        <f t="shared" si="9"/>
        <v>34855.267205131437</v>
      </c>
      <c r="O40" s="21">
        <f t="shared" si="9"/>
        <v>32449.225931561268</v>
      </c>
      <c r="P40" s="21">
        <f t="shared" si="9"/>
        <v>29850.701356105488</v>
      </c>
      <c r="Q40" s="21">
        <f t="shared" si="9"/>
        <v>27044.294814613244</v>
      </c>
      <c r="R40" s="21">
        <f t="shared" si="9"/>
        <v>24013.37574980162</v>
      </c>
      <c r="S40" s="21">
        <f t="shared" si="9"/>
        <v>20739.983159805066</v>
      </c>
      <c r="T40" s="21">
        <f t="shared" si="9"/>
        <v>17204.719162608788</v>
      </c>
      <c r="U40" s="21">
        <f t="shared" si="9"/>
        <v>13386.634045636809</v>
      </c>
      <c r="V40" s="21">
        <f t="shared" si="9"/>
        <v>9263.1021193070719</v>
      </c>
      <c r="W40" s="21">
        <f t="shared" si="9"/>
        <v>4809.6876388709561</v>
      </c>
    </row>
    <row r="41" spans="2:23" x14ac:dyDescent="0.25">
      <c r="B41" s="28" t="s">
        <v>6</v>
      </c>
      <c r="C41" s="21"/>
      <c r="D41" s="21">
        <f>D40*$C$12</f>
        <v>4080</v>
      </c>
      <c r="E41" s="21">
        <f t="shared" ref="E41:W41" si="10">E40*$C$12</f>
        <v>3990.8429880015456</v>
      </c>
      <c r="F41" s="21">
        <f t="shared" si="10"/>
        <v>3894.5534150432145</v>
      </c>
      <c r="G41" s="21">
        <f t="shared" si="10"/>
        <v>3790.5606762482166</v>
      </c>
      <c r="H41" s="21">
        <f t="shared" si="10"/>
        <v>3678.2485183496196</v>
      </c>
      <c r="I41" s="21">
        <f t="shared" si="10"/>
        <v>3556.9513878191351</v>
      </c>
      <c r="J41" s="21">
        <f t="shared" si="10"/>
        <v>3425.9504868462113</v>
      </c>
      <c r="K41" s="21">
        <f t="shared" si="10"/>
        <v>3284.4695137954532</v>
      </c>
      <c r="L41" s="21">
        <f t="shared" si="10"/>
        <v>3131.670062900635</v>
      </c>
      <c r="M41" s="21">
        <f t="shared" si="10"/>
        <v>2966.6466559342311</v>
      </c>
      <c r="N41" s="21">
        <f t="shared" si="10"/>
        <v>2788.4213764105148</v>
      </c>
      <c r="O41" s="21">
        <f t="shared" si="10"/>
        <v>2595.9380745249014</v>
      </c>
      <c r="P41" s="21">
        <f t="shared" si="10"/>
        <v>2388.0561084884389</v>
      </c>
      <c r="Q41" s="21">
        <f t="shared" si="10"/>
        <v>2163.5435851690595</v>
      </c>
      <c r="R41" s="21">
        <f t="shared" si="10"/>
        <v>1921.0700599841296</v>
      </c>
      <c r="S41" s="21">
        <f t="shared" si="10"/>
        <v>1659.1986527844053</v>
      </c>
      <c r="T41" s="21">
        <f t="shared" si="10"/>
        <v>1376.377533008703</v>
      </c>
      <c r="U41" s="21">
        <f t="shared" si="10"/>
        <v>1070.9307236509446</v>
      </c>
      <c r="V41" s="21">
        <f t="shared" si="10"/>
        <v>741.04816954456578</v>
      </c>
      <c r="W41" s="21">
        <f t="shared" si="10"/>
        <v>384.77501110967648</v>
      </c>
    </row>
    <row r="42" spans="2:23" x14ac:dyDescent="0.25">
      <c r="B42" s="28" t="s">
        <v>7</v>
      </c>
      <c r="C42" s="21"/>
      <c r="D42" s="21">
        <f>D44-D41</f>
        <v>1114.4626499806818</v>
      </c>
      <c r="E42" s="21">
        <f t="shared" ref="E42:W42" si="11">E44-E41</f>
        <v>1203.6196619791363</v>
      </c>
      <c r="F42" s="21">
        <f t="shared" si="11"/>
        <v>1299.9092349374673</v>
      </c>
      <c r="G42" s="21">
        <f t="shared" si="11"/>
        <v>1403.9019737324652</v>
      </c>
      <c r="H42" s="21">
        <f t="shared" si="11"/>
        <v>1516.2141316310622</v>
      </c>
      <c r="I42" s="21">
        <f t="shared" si="11"/>
        <v>1637.5112621615467</v>
      </c>
      <c r="J42" s="21">
        <f t="shared" si="11"/>
        <v>1768.5121631344705</v>
      </c>
      <c r="K42" s="21">
        <f t="shared" si="11"/>
        <v>1909.9931361852286</v>
      </c>
      <c r="L42" s="21">
        <f t="shared" si="11"/>
        <v>2062.7925870800468</v>
      </c>
      <c r="M42" s="21">
        <f t="shared" si="11"/>
        <v>2227.8159940464507</v>
      </c>
      <c r="N42" s="21">
        <f t="shared" si="11"/>
        <v>2406.041273570167</v>
      </c>
      <c r="O42" s="21">
        <f t="shared" si="11"/>
        <v>2598.5245754557805</v>
      </c>
      <c r="P42" s="21">
        <f t="shared" si="11"/>
        <v>2806.4065414922429</v>
      </c>
      <c r="Q42" s="21">
        <f t="shared" si="11"/>
        <v>3030.9190648116223</v>
      </c>
      <c r="R42" s="21">
        <f t="shared" si="11"/>
        <v>3273.3925899965525</v>
      </c>
      <c r="S42" s="21">
        <f t="shared" si="11"/>
        <v>3535.2639971962763</v>
      </c>
      <c r="T42" s="21">
        <f t="shared" si="11"/>
        <v>3818.085116971979</v>
      </c>
      <c r="U42" s="21">
        <f t="shared" si="11"/>
        <v>4123.531926329737</v>
      </c>
      <c r="V42" s="21">
        <f t="shared" si="11"/>
        <v>4453.4144804361158</v>
      </c>
      <c r="W42" s="21">
        <f t="shared" si="11"/>
        <v>4809.6876388710052</v>
      </c>
    </row>
    <row r="43" spans="2:23" x14ac:dyDescent="0.25">
      <c r="B43" s="12" t="s">
        <v>8</v>
      </c>
      <c r="C43" s="21">
        <f>$G$9*$C$11*1000</f>
        <v>51000</v>
      </c>
      <c r="D43" s="21">
        <f>D40-D42</f>
        <v>49885.537350019316</v>
      </c>
      <c r="E43" s="21">
        <f t="shared" ref="E43:W43" si="12">E40-E42</f>
        <v>48681.917688040179</v>
      </c>
      <c r="F43" s="21">
        <f t="shared" si="12"/>
        <v>47382.00845310271</v>
      </c>
      <c r="G43" s="21">
        <f t="shared" si="12"/>
        <v>45978.106479370246</v>
      </c>
      <c r="H43" s="21">
        <f t="shared" si="12"/>
        <v>44461.892347739187</v>
      </c>
      <c r="I43" s="21">
        <f t="shared" si="12"/>
        <v>42824.381085577639</v>
      </c>
      <c r="J43" s="21">
        <f t="shared" si="12"/>
        <v>41055.868922443166</v>
      </c>
      <c r="K43" s="21">
        <f t="shared" si="12"/>
        <v>39145.875786257937</v>
      </c>
      <c r="L43" s="21">
        <f t="shared" si="12"/>
        <v>37083.08319917789</v>
      </c>
      <c r="M43" s="21">
        <f t="shared" si="12"/>
        <v>34855.267205131437</v>
      </c>
      <c r="N43" s="21">
        <f t="shared" si="12"/>
        <v>32449.225931561268</v>
      </c>
      <c r="O43" s="21">
        <f t="shared" si="12"/>
        <v>29850.701356105488</v>
      </c>
      <c r="P43" s="21">
        <f t="shared" si="12"/>
        <v>27044.294814613244</v>
      </c>
      <c r="Q43" s="21">
        <f t="shared" si="12"/>
        <v>24013.37574980162</v>
      </c>
      <c r="R43" s="21">
        <f t="shared" si="12"/>
        <v>20739.983159805066</v>
      </c>
      <c r="S43" s="21">
        <f t="shared" si="12"/>
        <v>17204.719162608788</v>
      </c>
      <c r="T43" s="21">
        <f t="shared" si="12"/>
        <v>13386.634045636809</v>
      </c>
      <c r="U43" s="21">
        <f t="shared" si="12"/>
        <v>9263.1021193070719</v>
      </c>
      <c r="V43" s="21">
        <f t="shared" si="12"/>
        <v>4809.6876388709561</v>
      </c>
      <c r="W43" s="21">
        <f t="shared" si="12"/>
        <v>-4.9112713895738125E-11</v>
      </c>
    </row>
    <row r="44" spans="2:23" x14ac:dyDescent="0.25">
      <c r="B44" s="12" t="s">
        <v>9</v>
      </c>
      <c r="C44" s="21"/>
      <c r="D44" s="21">
        <f>-PMT($C$12,$C$16,$C$43)</f>
        <v>5194.4626499806818</v>
      </c>
      <c r="E44" s="21">
        <f t="shared" ref="E44:W44" si="13">-PMT($C$12,$C$16,$C$43)</f>
        <v>5194.4626499806818</v>
      </c>
      <c r="F44" s="21">
        <f t="shared" si="13"/>
        <v>5194.4626499806818</v>
      </c>
      <c r="G44" s="21">
        <f t="shared" si="13"/>
        <v>5194.4626499806818</v>
      </c>
      <c r="H44" s="21">
        <f t="shared" si="13"/>
        <v>5194.4626499806818</v>
      </c>
      <c r="I44" s="21">
        <f t="shared" si="13"/>
        <v>5194.4626499806818</v>
      </c>
      <c r="J44" s="21">
        <f t="shared" si="13"/>
        <v>5194.4626499806818</v>
      </c>
      <c r="K44" s="21">
        <f t="shared" si="13"/>
        <v>5194.4626499806818</v>
      </c>
      <c r="L44" s="21">
        <f t="shared" si="13"/>
        <v>5194.4626499806818</v>
      </c>
      <c r="M44" s="21">
        <f t="shared" si="13"/>
        <v>5194.4626499806818</v>
      </c>
      <c r="N44" s="21">
        <f t="shared" si="13"/>
        <v>5194.4626499806818</v>
      </c>
      <c r="O44" s="21">
        <f t="shared" si="13"/>
        <v>5194.4626499806818</v>
      </c>
      <c r="P44" s="21">
        <f t="shared" si="13"/>
        <v>5194.4626499806818</v>
      </c>
      <c r="Q44" s="21">
        <f t="shared" si="13"/>
        <v>5194.4626499806818</v>
      </c>
      <c r="R44" s="21">
        <f t="shared" si="13"/>
        <v>5194.4626499806818</v>
      </c>
      <c r="S44" s="21">
        <f t="shared" si="13"/>
        <v>5194.4626499806818</v>
      </c>
      <c r="T44" s="21">
        <f t="shared" si="13"/>
        <v>5194.4626499806818</v>
      </c>
      <c r="U44" s="21">
        <f t="shared" si="13"/>
        <v>5194.4626499806818</v>
      </c>
      <c r="V44" s="21">
        <f t="shared" si="13"/>
        <v>5194.4626499806818</v>
      </c>
      <c r="W44" s="21">
        <f t="shared" si="13"/>
        <v>5194.4626499806818</v>
      </c>
    </row>
    <row r="45" spans="2:23" x14ac:dyDescent="0.25"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2:23" x14ac:dyDescent="0.25">
      <c r="B46" s="12" t="s">
        <v>4</v>
      </c>
      <c r="C46" s="21"/>
      <c r="D46" s="21">
        <f>D38</f>
        <v>8463.8974554776196</v>
      </c>
      <c r="E46" s="21">
        <f t="shared" ref="E46:W46" si="14">E38</f>
        <v>8463.8974554776196</v>
      </c>
      <c r="F46" s="21">
        <f t="shared" si="14"/>
        <v>8463.8974554776196</v>
      </c>
      <c r="G46" s="21">
        <f t="shared" si="14"/>
        <v>8463.8974554776196</v>
      </c>
      <c r="H46" s="21">
        <f t="shared" si="14"/>
        <v>8463.8974554776196</v>
      </c>
      <c r="I46" s="21">
        <f t="shared" si="14"/>
        <v>8463.8974554776196</v>
      </c>
      <c r="J46" s="21">
        <f t="shared" si="14"/>
        <v>8463.8974554776196</v>
      </c>
      <c r="K46" s="21">
        <f t="shared" si="14"/>
        <v>8463.8974554776196</v>
      </c>
      <c r="L46" s="21">
        <f t="shared" si="14"/>
        <v>8463.8974554776196</v>
      </c>
      <c r="M46" s="21">
        <f t="shared" si="14"/>
        <v>8463.8974554776196</v>
      </c>
      <c r="N46" s="21">
        <f t="shared" si="14"/>
        <v>8463.8974554776196</v>
      </c>
      <c r="O46" s="21">
        <f t="shared" si="14"/>
        <v>8463.8974554776196</v>
      </c>
      <c r="P46" s="21">
        <f t="shared" si="14"/>
        <v>8463.8974554776196</v>
      </c>
      <c r="Q46" s="21">
        <f t="shared" si="14"/>
        <v>8463.8974554776196</v>
      </c>
      <c r="R46" s="21">
        <f t="shared" si="14"/>
        <v>8463.8974554776196</v>
      </c>
      <c r="S46" s="21">
        <f t="shared" si="14"/>
        <v>8463.8974554776196</v>
      </c>
      <c r="T46" s="21">
        <f t="shared" si="14"/>
        <v>8463.8974554776196</v>
      </c>
      <c r="U46" s="21">
        <f t="shared" si="14"/>
        <v>8463.8974554776196</v>
      </c>
      <c r="V46" s="21">
        <f t="shared" si="14"/>
        <v>8463.8974554776196</v>
      </c>
      <c r="W46" s="21">
        <f t="shared" si="14"/>
        <v>8463.8974554776196</v>
      </c>
    </row>
    <row r="47" spans="2:23" x14ac:dyDescent="0.25">
      <c r="B47" s="28" t="s">
        <v>39</v>
      </c>
      <c r="C47" s="21"/>
      <c r="D47" s="21">
        <f>IF(D23&lt;=$C$17+1,VLOOKUP(D23,$F$12:$G$17,2,FALSE),0)*$G$9*1000</f>
        <v>17000</v>
      </c>
      <c r="E47" s="21">
        <f t="shared" ref="E47:W47" si="15">IF(E23&lt;=$C$17+1,VLOOKUP(E23,$F$12:$G$17,2,FALSE),0)*$G$9*1000</f>
        <v>27200</v>
      </c>
      <c r="F47" s="21">
        <f t="shared" si="15"/>
        <v>16320</v>
      </c>
      <c r="G47" s="21">
        <f t="shared" si="15"/>
        <v>9792</v>
      </c>
      <c r="H47" s="21">
        <f t="shared" si="15"/>
        <v>9792</v>
      </c>
      <c r="I47" s="21">
        <f t="shared" si="15"/>
        <v>4896</v>
      </c>
      <c r="J47" s="21">
        <f t="shared" si="15"/>
        <v>0</v>
      </c>
      <c r="K47" s="21">
        <f t="shared" si="15"/>
        <v>0</v>
      </c>
      <c r="L47" s="21">
        <f t="shared" si="15"/>
        <v>0</v>
      </c>
      <c r="M47" s="21">
        <f t="shared" si="15"/>
        <v>0</v>
      </c>
      <c r="N47" s="21">
        <f t="shared" si="15"/>
        <v>0</v>
      </c>
      <c r="O47" s="21">
        <f t="shared" si="15"/>
        <v>0</v>
      </c>
      <c r="P47" s="21">
        <f t="shared" si="15"/>
        <v>0</v>
      </c>
      <c r="Q47" s="21">
        <f t="shared" si="15"/>
        <v>0</v>
      </c>
      <c r="R47" s="21">
        <f t="shared" si="15"/>
        <v>0</v>
      </c>
      <c r="S47" s="21">
        <f t="shared" si="15"/>
        <v>0</v>
      </c>
      <c r="T47" s="21">
        <f t="shared" si="15"/>
        <v>0</v>
      </c>
      <c r="U47" s="21">
        <f t="shared" si="15"/>
        <v>0</v>
      </c>
      <c r="V47" s="21">
        <f t="shared" si="15"/>
        <v>0</v>
      </c>
      <c r="W47" s="21">
        <f t="shared" si="15"/>
        <v>0</v>
      </c>
    </row>
    <row r="48" spans="2:23" x14ac:dyDescent="0.25">
      <c r="B48" s="28" t="s">
        <v>40</v>
      </c>
      <c r="C48" s="21"/>
      <c r="D48" s="21">
        <f>D41</f>
        <v>4080</v>
      </c>
      <c r="E48" s="21">
        <f t="shared" ref="E48:W48" si="16">E41</f>
        <v>3990.8429880015456</v>
      </c>
      <c r="F48" s="21">
        <f t="shared" si="16"/>
        <v>3894.5534150432145</v>
      </c>
      <c r="G48" s="21">
        <f t="shared" si="16"/>
        <v>3790.5606762482166</v>
      </c>
      <c r="H48" s="21">
        <f t="shared" si="16"/>
        <v>3678.2485183496196</v>
      </c>
      <c r="I48" s="21">
        <f t="shared" si="16"/>
        <v>3556.9513878191351</v>
      </c>
      <c r="J48" s="21">
        <f t="shared" si="16"/>
        <v>3425.9504868462113</v>
      </c>
      <c r="K48" s="21">
        <f t="shared" si="16"/>
        <v>3284.4695137954532</v>
      </c>
      <c r="L48" s="21">
        <f t="shared" si="16"/>
        <v>3131.670062900635</v>
      </c>
      <c r="M48" s="21">
        <f t="shared" si="16"/>
        <v>2966.6466559342311</v>
      </c>
      <c r="N48" s="21">
        <f t="shared" si="16"/>
        <v>2788.4213764105148</v>
      </c>
      <c r="O48" s="21">
        <f t="shared" si="16"/>
        <v>2595.9380745249014</v>
      </c>
      <c r="P48" s="21">
        <f t="shared" si="16"/>
        <v>2388.0561084884389</v>
      </c>
      <c r="Q48" s="21">
        <f t="shared" si="16"/>
        <v>2163.5435851690595</v>
      </c>
      <c r="R48" s="21">
        <f t="shared" si="16"/>
        <v>1921.0700599841296</v>
      </c>
      <c r="S48" s="21">
        <f t="shared" si="16"/>
        <v>1659.1986527844053</v>
      </c>
      <c r="T48" s="21">
        <f t="shared" si="16"/>
        <v>1376.377533008703</v>
      </c>
      <c r="U48" s="21">
        <f t="shared" si="16"/>
        <v>1070.9307236509446</v>
      </c>
      <c r="V48" s="21">
        <f t="shared" si="16"/>
        <v>741.04816954456578</v>
      </c>
      <c r="W48" s="21">
        <f t="shared" si="16"/>
        <v>384.77501110967648</v>
      </c>
    </row>
    <row r="49" spans="2:23" x14ac:dyDescent="0.25">
      <c r="B49" s="26" t="s">
        <v>10</v>
      </c>
      <c r="C49" s="27"/>
      <c r="D49" s="27">
        <f>D46-D47-D48</f>
        <v>-12616.10254452238</v>
      </c>
      <c r="E49" s="27">
        <f t="shared" ref="E49:W49" si="17">E46-E47-E48</f>
        <v>-22726.945532523925</v>
      </c>
      <c r="F49" s="27">
        <f t="shared" si="17"/>
        <v>-11750.655959565594</v>
      </c>
      <c r="G49" s="27">
        <f t="shared" si="17"/>
        <v>-5118.663220770597</v>
      </c>
      <c r="H49" s="27">
        <f t="shared" si="17"/>
        <v>-5006.3510628719996</v>
      </c>
      <c r="I49" s="27">
        <f t="shared" si="17"/>
        <v>10.94606765848448</v>
      </c>
      <c r="J49" s="27">
        <f t="shared" si="17"/>
        <v>5037.9469686314078</v>
      </c>
      <c r="K49" s="27">
        <f t="shared" si="17"/>
        <v>5179.4279416821664</v>
      </c>
      <c r="L49" s="27">
        <f t="shared" si="17"/>
        <v>5332.2273925769841</v>
      </c>
      <c r="M49" s="27">
        <f t="shared" si="17"/>
        <v>5497.250799543388</v>
      </c>
      <c r="N49" s="27">
        <f t="shared" si="17"/>
        <v>5675.4760790671044</v>
      </c>
      <c r="O49" s="27">
        <f t="shared" si="17"/>
        <v>5867.9593809527178</v>
      </c>
      <c r="P49" s="27">
        <f t="shared" si="17"/>
        <v>6075.8413469891802</v>
      </c>
      <c r="Q49" s="27">
        <f t="shared" si="17"/>
        <v>6300.3538703085596</v>
      </c>
      <c r="R49" s="27">
        <f t="shared" si="17"/>
        <v>6542.8273954934903</v>
      </c>
      <c r="S49" s="27">
        <f t="shared" si="17"/>
        <v>6804.698802693214</v>
      </c>
      <c r="T49" s="27">
        <f t="shared" si="17"/>
        <v>7087.5199224689168</v>
      </c>
      <c r="U49" s="27">
        <f t="shared" si="17"/>
        <v>7392.9667318266747</v>
      </c>
      <c r="V49" s="27">
        <f t="shared" si="17"/>
        <v>7722.8492859330536</v>
      </c>
      <c r="W49" s="27">
        <f t="shared" si="17"/>
        <v>8079.122444367943</v>
      </c>
    </row>
    <row r="50" spans="2:23" x14ac:dyDescent="0.25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2:23" x14ac:dyDescent="0.25">
      <c r="B51" s="12" t="s">
        <v>21</v>
      </c>
      <c r="C51" s="21"/>
      <c r="D51" s="21">
        <f>D49*$C$15</f>
        <v>-5046.4410178089529</v>
      </c>
      <c r="E51" s="21">
        <f t="shared" ref="E51:W51" si="18">E49*$C$15</f>
        <v>-9090.7782130095711</v>
      </c>
      <c r="F51" s="21">
        <f t="shared" si="18"/>
        <v>-4700.262383826238</v>
      </c>
      <c r="G51" s="21">
        <f t="shared" si="18"/>
        <v>-2047.465288308239</v>
      </c>
      <c r="H51" s="21">
        <f t="shared" si="18"/>
        <v>-2002.5404251487998</v>
      </c>
      <c r="I51" s="21">
        <f t="shared" si="18"/>
        <v>4.3784270633937927</v>
      </c>
      <c r="J51" s="21">
        <f t="shared" si="18"/>
        <v>2015.1787874525633</v>
      </c>
      <c r="K51" s="21">
        <f t="shared" si="18"/>
        <v>2071.7711766728667</v>
      </c>
      <c r="L51" s="21">
        <f t="shared" si="18"/>
        <v>2132.8909570307937</v>
      </c>
      <c r="M51" s="21">
        <f t="shared" si="18"/>
        <v>2198.9003198173555</v>
      </c>
      <c r="N51" s="21">
        <f t="shared" si="18"/>
        <v>2270.1904316268419</v>
      </c>
      <c r="O51" s="21">
        <f t="shared" si="18"/>
        <v>2347.1837523810873</v>
      </c>
      <c r="P51" s="21">
        <f t="shared" si="18"/>
        <v>2430.3365387956724</v>
      </c>
      <c r="Q51" s="21">
        <f t="shared" si="18"/>
        <v>2520.1415481234239</v>
      </c>
      <c r="R51" s="21">
        <f t="shared" si="18"/>
        <v>2617.1309581973965</v>
      </c>
      <c r="S51" s="21">
        <f t="shared" si="18"/>
        <v>2721.879521077286</v>
      </c>
      <c r="T51" s="21">
        <f t="shared" si="18"/>
        <v>2835.007968987567</v>
      </c>
      <c r="U51" s="21">
        <f t="shared" si="18"/>
        <v>2957.1866927306701</v>
      </c>
      <c r="V51" s="21">
        <f t="shared" si="18"/>
        <v>3089.1397143732215</v>
      </c>
      <c r="W51" s="21">
        <f t="shared" si="18"/>
        <v>3231.6489777471775</v>
      </c>
    </row>
    <row r="52" spans="2:23" x14ac:dyDescent="0.25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2:23" ht="13.8" thickBot="1" x14ac:dyDescent="0.3">
      <c r="B53" s="33" t="s">
        <v>11</v>
      </c>
      <c r="C53" s="34">
        <f>-G9*1000*$C$13</f>
        <v>-34000</v>
      </c>
      <c r="D53" s="34">
        <f>D38-D51-D44</f>
        <v>8315.8758233058907</v>
      </c>
      <c r="E53" s="34">
        <f t="shared" ref="E53:W53" si="19">E38-E51-E44</f>
        <v>12360.213018506509</v>
      </c>
      <c r="F53" s="34">
        <f t="shared" si="19"/>
        <v>7969.6971893231766</v>
      </c>
      <c r="G53" s="34">
        <f t="shared" si="19"/>
        <v>5316.9000938051777</v>
      </c>
      <c r="H53" s="34">
        <f t="shared" si="19"/>
        <v>5271.9752306457376</v>
      </c>
      <c r="I53" s="34">
        <f t="shared" si="19"/>
        <v>3265.0563784335445</v>
      </c>
      <c r="J53" s="34">
        <f t="shared" si="19"/>
        <v>1254.2560180443743</v>
      </c>
      <c r="K53" s="34">
        <f t="shared" si="19"/>
        <v>1197.6636288240716</v>
      </c>
      <c r="L53" s="34">
        <f t="shared" si="19"/>
        <v>1136.5438484661445</v>
      </c>
      <c r="M53" s="34">
        <f t="shared" si="19"/>
        <v>1070.5344856795818</v>
      </c>
      <c r="N53" s="34">
        <f t="shared" si="19"/>
        <v>999.24437387009584</v>
      </c>
      <c r="O53" s="34">
        <f t="shared" si="19"/>
        <v>922.25105311585048</v>
      </c>
      <c r="P53" s="34">
        <f t="shared" si="19"/>
        <v>839.09826670126495</v>
      </c>
      <c r="Q53" s="34">
        <f t="shared" si="19"/>
        <v>749.29325737351428</v>
      </c>
      <c r="R53" s="34">
        <f t="shared" si="19"/>
        <v>652.3038472995413</v>
      </c>
      <c r="S53" s="34">
        <f t="shared" si="19"/>
        <v>547.5552844196518</v>
      </c>
      <c r="T53" s="34">
        <f t="shared" si="19"/>
        <v>434.42683650937033</v>
      </c>
      <c r="U53" s="34">
        <f t="shared" si="19"/>
        <v>312.2481127662677</v>
      </c>
      <c r="V53" s="34">
        <f t="shared" si="19"/>
        <v>180.2950911237167</v>
      </c>
      <c r="W53" s="34">
        <f t="shared" si="19"/>
        <v>37.785827749759846</v>
      </c>
    </row>
    <row r="54" spans="2:23" ht="13.8" thickTop="1" x14ac:dyDescent="0.25">
      <c r="B54" s="13"/>
    </row>
    <row r="55" spans="2:23" x14ac:dyDescent="0.25">
      <c r="B55" s="29" t="s">
        <v>42</v>
      </c>
      <c r="C55" s="37">
        <f>IRR(C53:W53)</f>
        <v>0.11988279759281562</v>
      </c>
    </row>
    <row r="56" spans="2:23" x14ac:dyDescent="0.25">
      <c r="B56" s="13"/>
    </row>
    <row r="57" spans="2:23" x14ac:dyDescent="0.25">
      <c r="B57" s="13"/>
    </row>
  </sheetData>
  <mergeCells count="1">
    <mergeCell ref="K6:N10"/>
  </mergeCells>
  <pageMargins left="0.2" right="0.2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Onshore Wind - High Case</vt:lpstr>
      <vt:lpstr>Geothermal - High Case</vt:lpstr>
      <vt:lpstr>'Geothermal - High Case'!Print_Area</vt:lpstr>
      <vt:lpstr>'Onshore Wind - High Case'!Print_Area</vt:lpstr>
    </vt:vector>
  </TitlesOfParts>
  <Company>State Street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Raikar, Santosh</dc:creator>
  <cp:keywords>General</cp:keywords>
  <cp:lastModifiedBy>Cho, Ralph</cp:lastModifiedBy>
  <cp:lastPrinted>2018-09-28T03:43:17Z</cp:lastPrinted>
  <dcterms:created xsi:type="dcterms:W3CDTF">2018-06-27T17:12:59Z</dcterms:created>
  <dcterms:modified xsi:type="dcterms:W3CDTF">2020-08-27T17:23:03Z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ea12c9f2-b1f3-402f-bd6c-83b19ae0d175</vt:lpwstr>
  </property>
  <property fmtid="{D5CDD505-2E9C-101B-9397-08002B2CF9AE}" pid="3" name="SSCClassification">
    <vt:lpwstr>G</vt:lpwstr>
  </property>
  <property fmtid="{D5CDD505-2E9C-101B-9397-08002B2CF9AE}" pid="4" name="SSCVisualMarks">
    <vt:lpwstr>N</vt:lpwstr>
  </property>
</Properties>
</file>