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ntosh\Personal\Energy Finance Class\Energy Finance Class\Analytics\"/>
    </mc:Choice>
  </mc:AlternateContent>
  <bookViews>
    <workbookView xWindow="0" yWindow="0" windowWidth="23040" windowHeight="8796" activeTab="1"/>
  </bookViews>
  <sheets>
    <sheet name="Book Example " sheetId="3" r:id="rId1"/>
    <sheet name="Monte Carlo Simulation" sheetId="5" r:id="rId2"/>
  </sheets>
  <definedNames>
    <definedName name="_xlnm.Print_Area" localSheetId="0">'Book Example '!$B$3:$N$37</definedName>
    <definedName name="_xlnm.Print_Area" localSheetId="1">'Monte Carlo Simulation'!$B$3:$N$37</definedName>
  </definedNames>
  <calcPr calcId="152511" iterate="1" iterateDelta="1.0000000000000001E-5"/>
</workbook>
</file>

<file path=xl/calcChain.xml><?xml version="1.0" encoding="utf-8"?>
<calcChain xmlns="http://schemas.openxmlformats.org/spreadsheetml/2006/main">
  <c r="D15" i="5" l="1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14" i="5"/>
  <c r="F14" i="5" s="1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14" i="5"/>
  <c r="G14" i="5" l="1"/>
  <c r="I37" i="5"/>
  <c r="G37" i="5"/>
  <c r="H37" i="5" s="1"/>
  <c r="F37" i="5"/>
  <c r="J37" i="5" s="1"/>
  <c r="I36" i="5"/>
  <c r="G36" i="5"/>
  <c r="H36" i="5" s="1"/>
  <c r="F36" i="5"/>
  <c r="J36" i="5" s="1"/>
  <c r="I35" i="5"/>
  <c r="G35" i="5"/>
  <c r="H35" i="5" s="1"/>
  <c r="F35" i="5"/>
  <c r="J35" i="5" s="1"/>
  <c r="I34" i="5"/>
  <c r="G34" i="5"/>
  <c r="H34" i="5" s="1"/>
  <c r="Q34" i="5" s="1"/>
  <c r="F34" i="5"/>
  <c r="J34" i="5" s="1"/>
  <c r="I33" i="5"/>
  <c r="G33" i="5"/>
  <c r="H33" i="5" s="1"/>
  <c r="F33" i="5"/>
  <c r="J33" i="5" s="1"/>
  <c r="I32" i="5"/>
  <c r="G32" i="5"/>
  <c r="H32" i="5" s="1"/>
  <c r="F32" i="5"/>
  <c r="J32" i="5" s="1"/>
  <c r="I31" i="5"/>
  <c r="G31" i="5"/>
  <c r="H31" i="5" s="1"/>
  <c r="F31" i="5"/>
  <c r="J31" i="5" s="1"/>
  <c r="I30" i="5"/>
  <c r="G30" i="5"/>
  <c r="H30" i="5" s="1"/>
  <c r="Q30" i="5" s="1"/>
  <c r="F30" i="5"/>
  <c r="J30" i="5" s="1"/>
  <c r="I29" i="5"/>
  <c r="G29" i="5"/>
  <c r="H29" i="5" s="1"/>
  <c r="F29" i="5"/>
  <c r="J29" i="5" s="1"/>
  <c r="I28" i="5"/>
  <c r="G28" i="5"/>
  <c r="H28" i="5" s="1"/>
  <c r="F28" i="5"/>
  <c r="J28" i="5" s="1"/>
  <c r="I27" i="5"/>
  <c r="G27" i="5"/>
  <c r="H27" i="5" s="1"/>
  <c r="F27" i="5"/>
  <c r="J27" i="5" s="1"/>
  <c r="I26" i="5"/>
  <c r="G26" i="5"/>
  <c r="H26" i="5" s="1"/>
  <c r="F26" i="5"/>
  <c r="J26" i="5" s="1"/>
  <c r="I25" i="5"/>
  <c r="G25" i="5"/>
  <c r="H25" i="5" s="1"/>
  <c r="F25" i="5"/>
  <c r="J25" i="5" s="1"/>
  <c r="I24" i="5"/>
  <c r="G24" i="5"/>
  <c r="H24" i="5" s="1"/>
  <c r="F24" i="5"/>
  <c r="J24" i="5" s="1"/>
  <c r="I23" i="5"/>
  <c r="G23" i="5"/>
  <c r="H23" i="5" s="1"/>
  <c r="F23" i="5"/>
  <c r="J23" i="5" s="1"/>
  <c r="I22" i="5"/>
  <c r="G22" i="5"/>
  <c r="H22" i="5" s="1"/>
  <c r="F22" i="5"/>
  <c r="J22" i="5" s="1"/>
  <c r="I21" i="5"/>
  <c r="G21" i="5"/>
  <c r="H21" i="5" s="1"/>
  <c r="F21" i="5"/>
  <c r="J21" i="5" s="1"/>
  <c r="I20" i="5"/>
  <c r="G20" i="5"/>
  <c r="H20" i="5" s="1"/>
  <c r="F20" i="5"/>
  <c r="J20" i="5" s="1"/>
  <c r="I19" i="5"/>
  <c r="G19" i="5"/>
  <c r="H19" i="5" s="1"/>
  <c r="F19" i="5"/>
  <c r="J19" i="5" s="1"/>
  <c r="I18" i="5"/>
  <c r="G18" i="5"/>
  <c r="H18" i="5" s="1"/>
  <c r="F18" i="5"/>
  <c r="J18" i="5" s="1"/>
  <c r="I17" i="5"/>
  <c r="G17" i="5"/>
  <c r="H17" i="5" s="1"/>
  <c r="F17" i="5"/>
  <c r="J17" i="5" s="1"/>
  <c r="I16" i="5"/>
  <c r="G16" i="5"/>
  <c r="H16" i="5" s="1"/>
  <c r="F16" i="5"/>
  <c r="J16" i="5" s="1"/>
  <c r="I15" i="5"/>
  <c r="G15" i="5"/>
  <c r="H15" i="5" s="1"/>
  <c r="F15" i="5"/>
  <c r="J15" i="5" s="1"/>
  <c r="K14" i="5"/>
  <c r="I14" i="5"/>
  <c r="H14" i="5"/>
  <c r="J14" i="5"/>
  <c r="Q33" i="5" l="1"/>
  <c r="Q37" i="5"/>
  <c r="Q17" i="5"/>
  <c r="Q21" i="5"/>
  <c r="Q25" i="5"/>
  <c r="M16" i="5"/>
  <c r="L16" i="5"/>
  <c r="M20" i="5"/>
  <c r="L20" i="5"/>
  <c r="M14" i="5"/>
  <c r="L14" i="5"/>
  <c r="M15" i="5"/>
  <c r="L15" i="5"/>
  <c r="Q20" i="5"/>
  <c r="M23" i="5"/>
  <c r="L23" i="5"/>
  <c r="M29" i="5"/>
  <c r="L29" i="5"/>
  <c r="Q15" i="5"/>
  <c r="M18" i="5"/>
  <c r="L18" i="5"/>
  <c r="M22" i="5"/>
  <c r="L22" i="5"/>
  <c r="M26" i="5"/>
  <c r="L26" i="5"/>
  <c r="M24" i="5"/>
  <c r="L24" i="5"/>
  <c r="Q16" i="5"/>
  <c r="M19" i="5"/>
  <c r="L19" i="5"/>
  <c r="Q24" i="5"/>
  <c r="H39" i="5"/>
  <c r="Q14" i="5"/>
  <c r="Q19" i="5"/>
  <c r="Q23" i="5"/>
  <c r="M17" i="5"/>
  <c r="L17" i="5"/>
  <c r="Q18" i="5"/>
  <c r="M21" i="5"/>
  <c r="L21" i="5"/>
  <c r="Q22" i="5"/>
  <c r="M25" i="5"/>
  <c r="L25" i="5"/>
  <c r="M28" i="5"/>
  <c r="L28" i="5"/>
  <c r="M27" i="5"/>
  <c r="L27" i="5"/>
  <c r="Q29" i="5"/>
  <c r="Q35" i="5"/>
  <c r="Q28" i="5"/>
  <c r="Q32" i="5"/>
  <c r="M33" i="5"/>
  <c r="L33" i="5"/>
  <c r="Q36" i="5"/>
  <c r="M37" i="5"/>
  <c r="L37" i="5"/>
  <c r="Q26" i="5"/>
  <c r="M31" i="5"/>
  <c r="L31" i="5"/>
  <c r="M35" i="5"/>
  <c r="L35" i="5"/>
  <c r="Q31" i="5"/>
  <c r="M32" i="5"/>
  <c r="L32" i="5"/>
  <c r="M36" i="5"/>
  <c r="L36" i="5"/>
  <c r="N14" i="5"/>
  <c r="Q27" i="5"/>
  <c r="M30" i="5"/>
  <c r="L30" i="5"/>
  <c r="M34" i="5"/>
  <c r="L34" i="5"/>
  <c r="H14" i="3"/>
  <c r="J14" i="3"/>
  <c r="O14" i="5" l="1"/>
  <c r="K15" i="5" s="1"/>
  <c r="Q39" i="5"/>
  <c r="Q14" i="3"/>
  <c r="L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14" i="3"/>
  <c r="F15" i="3"/>
  <c r="F16" i="3"/>
  <c r="F17" i="3"/>
  <c r="J17" i="3" s="1"/>
  <c r="F18" i="3"/>
  <c r="H18" i="3" s="1"/>
  <c r="F19" i="3"/>
  <c r="F20" i="3"/>
  <c r="F21" i="3"/>
  <c r="J21" i="3" s="1"/>
  <c r="F22" i="3"/>
  <c r="H22" i="3" s="1"/>
  <c r="F23" i="3"/>
  <c r="F24" i="3"/>
  <c r="F25" i="3"/>
  <c r="J25" i="3" s="1"/>
  <c r="F26" i="3"/>
  <c r="F27" i="3"/>
  <c r="F28" i="3"/>
  <c r="F29" i="3"/>
  <c r="F30" i="3"/>
  <c r="J30" i="3" s="1"/>
  <c r="F31" i="3"/>
  <c r="F32" i="3"/>
  <c r="F33" i="3"/>
  <c r="J33" i="3" s="1"/>
  <c r="F34" i="3"/>
  <c r="H34" i="3" s="1"/>
  <c r="F35" i="3"/>
  <c r="F36" i="3"/>
  <c r="F37" i="3"/>
  <c r="J37" i="3" s="1"/>
  <c r="F14" i="3"/>
  <c r="H15" i="3"/>
  <c r="H16" i="3"/>
  <c r="H17" i="3"/>
  <c r="H19" i="3"/>
  <c r="H20" i="3"/>
  <c r="H21" i="3"/>
  <c r="H23" i="3"/>
  <c r="H24" i="3"/>
  <c r="H25" i="3"/>
  <c r="H27" i="3"/>
  <c r="H28" i="3"/>
  <c r="H29" i="3"/>
  <c r="H31" i="3"/>
  <c r="H32" i="3"/>
  <c r="H33" i="3"/>
  <c r="H35" i="3"/>
  <c r="H36" i="3"/>
  <c r="H37" i="3"/>
  <c r="J15" i="3"/>
  <c r="J16" i="3"/>
  <c r="J19" i="3"/>
  <c r="J20" i="3"/>
  <c r="J23" i="3"/>
  <c r="J24" i="3"/>
  <c r="J27" i="3"/>
  <c r="J28" i="3"/>
  <c r="J29" i="3"/>
  <c r="J31" i="3"/>
  <c r="J32" i="3"/>
  <c r="J35" i="3"/>
  <c r="J36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14" i="3"/>
  <c r="K14" i="3"/>
  <c r="P14" i="5" l="1"/>
  <c r="N15" i="5"/>
  <c r="O15" i="5" s="1"/>
  <c r="H26" i="3"/>
  <c r="M16" i="3"/>
  <c r="M25" i="3"/>
  <c r="M15" i="3"/>
  <c r="L29" i="3"/>
  <c r="Q24" i="3"/>
  <c r="L19" i="3"/>
  <c r="M32" i="3"/>
  <c r="L28" i="3"/>
  <c r="M35" i="3"/>
  <c r="M24" i="3"/>
  <c r="M33" i="3"/>
  <c r="M23" i="3"/>
  <c r="M17" i="3"/>
  <c r="L36" i="3"/>
  <c r="M20" i="3"/>
  <c r="L20" i="3"/>
  <c r="Q20" i="3"/>
  <c r="Q16" i="3"/>
  <c r="Q28" i="3"/>
  <c r="Q35" i="3"/>
  <c r="Q23" i="3"/>
  <c r="J34" i="3"/>
  <c r="M34" i="3" s="1"/>
  <c r="J22" i="3"/>
  <c r="M22" i="3" s="1"/>
  <c r="H30" i="3"/>
  <c r="M30" i="3" s="1"/>
  <c r="Q32" i="3"/>
  <c r="Q31" i="3"/>
  <c r="Q27" i="3"/>
  <c r="Q15" i="3"/>
  <c r="J26" i="3"/>
  <c r="J18" i="3"/>
  <c r="M18" i="3" s="1"/>
  <c r="Q25" i="3"/>
  <c r="Q36" i="3"/>
  <c r="Q33" i="3"/>
  <c r="Q17" i="3"/>
  <c r="L37" i="3"/>
  <c r="Q37" i="3"/>
  <c r="L21" i="3"/>
  <c r="Q21" i="3"/>
  <c r="M14" i="3"/>
  <c r="Q19" i="3"/>
  <c r="L31" i="3"/>
  <c r="L27" i="3"/>
  <c r="Q29" i="3"/>
  <c r="M27" i="3"/>
  <c r="M37" i="3"/>
  <c r="M29" i="3"/>
  <c r="M21" i="3"/>
  <c r="M31" i="3"/>
  <c r="M19" i="3"/>
  <c r="L15" i="3"/>
  <c r="L33" i="3"/>
  <c r="L25" i="3"/>
  <c r="L17" i="3"/>
  <c r="L32" i="3"/>
  <c r="L24" i="3"/>
  <c r="L16" i="3"/>
  <c r="M36" i="3"/>
  <c r="M28" i="3"/>
  <c r="L35" i="3"/>
  <c r="L23" i="3"/>
  <c r="N14" i="3"/>
  <c r="P15" i="5" l="1"/>
  <c r="K16" i="5"/>
  <c r="L22" i="3"/>
  <c r="Q34" i="3"/>
  <c r="Q26" i="3"/>
  <c r="M26" i="3"/>
  <c r="L26" i="3"/>
  <c r="Q22" i="3"/>
  <c r="L30" i="3"/>
  <c r="Q30" i="3"/>
  <c r="H39" i="3"/>
  <c r="Q18" i="3"/>
  <c r="L34" i="3"/>
  <c r="L18" i="3"/>
  <c r="O14" i="3"/>
  <c r="K15" i="3" s="1"/>
  <c r="N15" i="3" s="1"/>
  <c r="N16" i="5" l="1"/>
  <c r="O16" i="5" s="1"/>
  <c r="Q39" i="3"/>
  <c r="P14" i="3"/>
  <c r="O15" i="3"/>
  <c r="K17" i="5" l="1"/>
  <c r="P16" i="5"/>
  <c r="K16" i="3"/>
  <c r="N16" i="3" s="1"/>
  <c r="P15" i="3"/>
  <c r="N17" i="5" l="1"/>
  <c r="O17" i="5" s="1"/>
  <c r="O16" i="3"/>
  <c r="K18" i="5" l="1"/>
  <c r="P17" i="5"/>
  <c r="K17" i="3"/>
  <c r="N17" i="3" s="1"/>
  <c r="O17" i="3" s="1"/>
  <c r="P16" i="3"/>
  <c r="N18" i="5" l="1"/>
  <c r="O18" i="5" s="1"/>
  <c r="K18" i="3"/>
  <c r="N18" i="3" s="1"/>
  <c r="O18" i="3" s="1"/>
  <c r="P18" i="3" s="1"/>
  <c r="P17" i="3"/>
  <c r="P18" i="5" l="1"/>
  <c r="K19" i="5"/>
  <c r="K19" i="3"/>
  <c r="N19" i="3" s="1"/>
  <c r="N19" i="5" l="1"/>
  <c r="O19" i="5" s="1"/>
  <c r="O19" i="3"/>
  <c r="K20" i="5" l="1"/>
  <c r="P19" i="5"/>
  <c r="K20" i="3"/>
  <c r="N20" i="3" s="1"/>
  <c r="P19" i="3"/>
  <c r="N20" i="5" l="1"/>
  <c r="O20" i="5" s="1"/>
  <c r="O20" i="3"/>
  <c r="P20" i="5" l="1"/>
  <c r="K21" i="5"/>
  <c r="K21" i="3"/>
  <c r="N21" i="3" s="1"/>
  <c r="P20" i="3"/>
  <c r="N21" i="5" l="1"/>
  <c r="O21" i="5" s="1"/>
  <c r="O21" i="3"/>
  <c r="P21" i="5" l="1"/>
  <c r="K22" i="5"/>
  <c r="K22" i="3"/>
  <c r="N22" i="3" s="1"/>
  <c r="P21" i="3"/>
  <c r="N22" i="5" l="1"/>
  <c r="O22" i="5" s="1"/>
  <c r="O22" i="3"/>
  <c r="K23" i="3" s="1"/>
  <c r="N23" i="3" s="1"/>
  <c r="P22" i="5" l="1"/>
  <c r="K23" i="5"/>
  <c r="P22" i="3"/>
  <c r="O23" i="3"/>
  <c r="N23" i="5" l="1"/>
  <c r="O23" i="5" s="1"/>
  <c r="K24" i="3"/>
  <c r="N24" i="3" s="1"/>
  <c r="O24" i="3" s="1"/>
  <c r="P23" i="3"/>
  <c r="P23" i="5" l="1"/>
  <c r="K24" i="5"/>
  <c r="K25" i="3"/>
  <c r="N25" i="3" s="1"/>
  <c r="P24" i="3"/>
  <c r="N24" i="5" l="1"/>
  <c r="O24" i="5" s="1"/>
  <c r="O25" i="3"/>
  <c r="K25" i="5" l="1"/>
  <c r="P24" i="5"/>
  <c r="K26" i="3"/>
  <c r="N26" i="3" s="1"/>
  <c r="P25" i="3"/>
  <c r="O26" i="3"/>
  <c r="N25" i="5" l="1"/>
  <c r="O25" i="5" s="1"/>
  <c r="K27" i="3"/>
  <c r="N27" i="3" s="1"/>
  <c r="P26" i="3"/>
  <c r="K26" i="5" l="1"/>
  <c r="P25" i="5"/>
  <c r="O27" i="3"/>
  <c r="N26" i="5" l="1"/>
  <c r="O26" i="5" s="1"/>
  <c r="K28" i="3"/>
  <c r="N28" i="3" s="1"/>
  <c r="P27" i="3"/>
  <c r="P26" i="5" l="1"/>
  <c r="K27" i="5"/>
  <c r="O28" i="3"/>
  <c r="N27" i="5" l="1"/>
  <c r="O27" i="5" s="1"/>
  <c r="K29" i="3"/>
  <c r="N29" i="3" s="1"/>
  <c r="P28" i="3"/>
  <c r="P27" i="5" l="1"/>
  <c r="K28" i="5"/>
  <c r="O29" i="3"/>
  <c r="P29" i="3" s="1"/>
  <c r="N28" i="5" l="1"/>
  <c r="O28" i="5" s="1"/>
  <c r="K30" i="3"/>
  <c r="N30" i="3" s="1"/>
  <c r="P28" i="5" l="1"/>
  <c r="K29" i="5"/>
  <c r="O30" i="3"/>
  <c r="K31" i="3" s="1"/>
  <c r="N29" i="5" l="1"/>
  <c r="O29" i="5" s="1"/>
  <c r="P30" i="3"/>
  <c r="N31" i="3"/>
  <c r="O31" i="3" s="1"/>
  <c r="K32" i="3" s="1"/>
  <c r="N32" i="3" s="1"/>
  <c r="P29" i="5" l="1"/>
  <c r="K30" i="5"/>
  <c r="P31" i="3"/>
  <c r="O32" i="3"/>
  <c r="N30" i="5" l="1"/>
  <c r="O30" i="5" s="1"/>
  <c r="K33" i="3"/>
  <c r="N33" i="3" s="1"/>
  <c r="P32" i="3"/>
  <c r="P30" i="5" l="1"/>
  <c r="K31" i="5"/>
  <c r="O33" i="3"/>
  <c r="K34" i="3" s="1"/>
  <c r="N34" i="3" s="1"/>
  <c r="N31" i="5" l="1"/>
  <c r="O31" i="5" s="1"/>
  <c r="P33" i="3"/>
  <c r="O34" i="3"/>
  <c r="P31" i="5" l="1"/>
  <c r="K32" i="5"/>
  <c r="K35" i="3"/>
  <c r="N35" i="3" s="1"/>
  <c r="P34" i="3"/>
  <c r="N32" i="5" l="1"/>
  <c r="O32" i="5" s="1"/>
  <c r="O35" i="3"/>
  <c r="K36" i="3" s="1"/>
  <c r="N36" i="3" s="1"/>
  <c r="P32" i="5" l="1"/>
  <c r="K33" i="5"/>
  <c r="P35" i="3"/>
  <c r="O36" i="3"/>
  <c r="N33" i="5" l="1"/>
  <c r="O33" i="5" s="1"/>
  <c r="K37" i="3"/>
  <c r="N37" i="3" s="1"/>
  <c r="P36" i="3"/>
  <c r="P33" i="5" l="1"/>
  <c r="K34" i="5"/>
  <c r="O37" i="3"/>
  <c r="P37" i="3" s="1"/>
  <c r="P39" i="3" s="1"/>
  <c r="N34" i="5" l="1"/>
  <c r="O34" i="5" s="1"/>
  <c r="P34" i="5" l="1"/>
  <c r="K35" i="5"/>
  <c r="N35" i="5" l="1"/>
  <c r="O35" i="5" s="1"/>
  <c r="P35" i="5" l="1"/>
  <c r="K36" i="5"/>
  <c r="N36" i="5" l="1"/>
  <c r="O36" i="5" s="1"/>
  <c r="P36" i="5" l="1"/>
  <c r="K37" i="5"/>
  <c r="N37" i="5" l="1"/>
  <c r="O37" i="5" s="1"/>
  <c r="P37" i="5" s="1"/>
  <c r="P39" i="5" s="1"/>
</calcChain>
</file>

<file path=xl/sharedStrings.xml><?xml version="1.0" encoding="utf-8"?>
<sst xmlns="http://schemas.openxmlformats.org/spreadsheetml/2006/main" count="58" uniqueCount="29">
  <si>
    <t>Mean</t>
  </si>
  <si>
    <t>StdDev</t>
  </si>
  <si>
    <t>Beg Tr Acct Bal</t>
  </si>
  <si>
    <t>Addition</t>
  </si>
  <si>
    <t>End Tr Acct Bal</t>
  </si>
  <si>
    <t>Subtraction</t>
  </si>
  <si>
    <t>Revenues after TA Adjustment</t>
  </si>
  <si>
    <t>Interest Rate</t>
  </si>
  <si>
    <t>Interest</t>
  </si>
  <si>
    <t>Standard Deviation</t>
  </si>
  <si>
    <t>Note: The example above illutsrates how a Tracking Account mechanism reduces the volatility of the revenues.</t>
  </si>
  <si>
    <t>Assumptions</t>
  </si>
  <si>
    <t>Hub Price</t>
  </si>
  <si>
    <t>Node Price</t>
  </si>
  <si>
    <t>Floating Obligation</t>
  </si>
  <si>
    <t>Realized Revenues</t>
  </si>
  <si>
    <t>Basis Differential</t>
  </si>
  <si>
    <t>Revenues w/o Tr Acct</t>
  </si>
  <si>
    <t>Hedge Price</t>
  </si>
  <si>
    <t>Hedge Volume</t>
  </si>
  <si>
    <t>Correlation (Hub Price/Node Price)</t>
  </si>
  <si>
    <t>Rand 1</t>
  </si>
  <si>
    <t>Rand 2</t>
  </si>
  <si>
    <t>Output (MWh)</t>
  </si>
  <si>
    <t>Fixed Obligation</t>
  </si>
  <si>
    <t>Month</t>
  </si>
  <si>
    <t>Hub Price ($/MWh)</t>
  </si>
  <si>
    <t>Node Price ($/MWh)</t>
  </si>
  <si>
    <t>&lt;--- Hedge Volume is assumed to be the mean project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</si>
</sst>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79998168889431442"/>
        <bgColor theme="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2" fillId="3" borderId="0" xfId="0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1"/>
  <sheetViews>
    <sheetView topLeftCell="A13" zoomScale="85" zoomScaleNormal="85" workbookViewId="0">
      <selection activeCell="I5" sqref="I5"/>
    </sheetView>
  </sheetViews>
  <sheetFormatPr defaultColWidth="9.109375" defaultRowHeight="13.2" x14ac:dyDescent="0.25"/>
  <cols>
    <col min="1" max="2" width="9.109375" style="1"/>
    <col min="3" max="4" width="0" style="1" hidden="1" customWidth="1"/>
    <col min="5" max="5" width="12.77734375" style="1" customWidth="1"/>
    <col min="6" max="6" width="18" style="1" bestFit="1" customWidth="1"/>
    <col min="7" max="7" width="18.5546875" style="1" customWidth="1"/>
    <col min="8" max="8" width="18.88671875" style="1" customWidth="1"/>
    <col min="9" max="9" width="16.21875" style="1" bestFit="1" customWidth="1"/>
    <col min="10" max="10" width="18.6640625" style="1" bestFit="1" customWidth="1"/>
    <col min="11" max="11" width="15" style="1" bestFit="1" customWidth="1"/>
    <col min="12" max="12" width="9.21875" style="1" bestFit="1" customWidth="1"/>
    <col min="13" max="13" width="11.5546875" style="1" bestFit="1" customWidth="1"/>
    <col min="14" max="14" width="8.33203125" style="1" bestFit="1" customWidth="1"/>
    <col min="15" max="15" width="14.88671875" style="1" bestFit="1" customWidth="1"/>
    <col min="16" max="16" width="29.33203125" style="1" bestFit="1" customWidth="1"/>
    <col min="17" max="17" width="21.109375" style="1" bestFit="1" customWidth="1"/>
    <col min="18" max="16384" width="9.109375" style="1"/>
  </cols>
  <sheetData>
    <row r="2" spans="2:18" x14ac:dyDescent="0.25">
      <c r="G2" s="15" t="s">
        <v>11</v>
      </c>
      <c r="H2" s="15"/>
      <c r="I2" s="15"/>
    </row>
    <row r="3" spans="2:18" x14ac:dyDescent="0.25">
      <c r="H3" s="2" t="s">
        <v>0</v>
      </c>
      <c r="I3" s="2" t="s">
        <v>1</v>
      </c>
    </row>
    <row r="4" spans="2:18" x14ac:dyDescent="0.25">
      <c r="G4" s="3" t="s">
        <v>18</v>
      </c>
      <c r="H4" s="4">
        <v>100</v>
      </c>
      <c r="I4" s="4"/>
    </row>
    <row r="5" spans="2:18" x14ac:dyDescent="0.25">
      <c r="G5" s="3" t="s">
        <v>19</v>
      </c>
      <c r="H5" s="4">
        <v>200</v>
      </c>
      <c r="I5" s="4">
        <v>10</v>
      </c>
      <c r="J5" s="1" t="s">
        <v>28</v>
      </c>
    </row>
    <row r="6" spans="2:18" x14ac:dyDescent="0.25">
      <c r="G6" s="3" t="s">
        <v>7</v>
      </c>
      <c r="H6" s="5">
        <v>0.05</v>
      </c>
      <c r="I6" s="4"/>
    </row>
    <row r="7" spans="2:18" x14ac:dyDescent="0.25">
      <c r="G7" s="3" t="s">
        <v>16</v>
      </c>
      <c r="H7" s="7">
        <v>-1</v>
      </c>
      <c r="I7" s="4"/>
    </row>
    <row r="8" spans="2:18" x14ac:dyDescent="0.25">
      <c r="G8" s="3" t="s">
        <v>12</v>
      </c>
      <c r="H8" s="7">
        <v>100</v>
      </c>
      <c r="I8" s="4">
        <v>10</v>
      </c>
    </row>
    <row r="9" spans="2:18" x14ac:dyDescent="0.25">
      <c r="G9" s="3" t="s">
        <v>13</v>
      </c>
      <c r="H9" s="7">
        <v>99</v>
      </c>
      <c r="I9" s="4">
        <v>10</v>
      </c>
    </row>
    <row r="10" spans="2:18" x14ac:dyDescent="0.25">
      <c r="G10" s="3" t="s">
        <v>20</v>
      </c>
      <c r="H10" s="5">
        <v>0.8</v>
      </c>
      <c r="I10" s="4"/>
    </row>
    <row r="12" spans="2:18" s="2" customFormat="1" x14ac:dyDescent="0.25">
      <c r="B12" s="13" t="s">
        <v>25</v>
      </c>
      <c r="C12" s="13" t="s">
        <v>21</v>
      </c>
      <c r="D12" s="13" t="s">
        <v>22</v>
      </c>
      <c r="E12" s="13" t="s">
        <v>23</v>
      </c>
      <c r="F12" s="13" t="s">
        <v>26</v>
      </c>
      <c r="G12" s="13" t="s">
        <v>27</v>
      </c>
      <c r="H12" s="13" t="s">
        <v>15</v>
      </c>
      <c r="I12" s="13" t="s">
        <v>24</v>
      </c>
      <c r="J12" s="13" t="s">
        <v>14</v>
      </c>
      <c r="K12" s="13" t="s">
        <v>2</v>
      </c>
      <c r="L12" s="13" t="s">
        <v>3</v>
      </c>
      <c r="M12" s="13" t="s">
        <v>5</v>
      </c>
      <c r="N12" s="13" t="s">
        <v>8</v>
      </c>
      <c r="O12" s="13" t="s">
        <v>4</v>
      </c>
      <c r="P12" s="13" t="s">
        <v>6</v>
      </c>
      <c r="Q12" s="13" t="s">
        <v>17</v>
      </c>
    </row>
    <row r="13" spans="2:18" s="2" customFormat="1" x14ac:dyDescent="0.25">
      <c r="H13" s="10"/>
      <c r="I13" s="10"/>
      <c r="J13" s="10"/>
      <c r="K13" s="10"/>
      <c r="L13" s="10"/>
      <c r="M13" s="10"/>
      <c r="N13" s="10"/>
      <c r="O13" s="11">
        <v>0</v>
      </c>
      <c r="P13" s="10"/>
      <c r="Q13" s="10"/>
    </row>
    <row r="14" spans="2:18" x14ac:dyDescent="0.25">
      <c r="B14" s="4">
        <v>1</v>
      </c>
      <c r="C14" s="4">
        <v>0.51894602328038986</v>
      </c>
      <c r="D14" s="4">
        <v>-1.9878992390823831</v>
      </c>
      <c r="E14" s="7">
        <v>208.28</v>
      </c>
      <c r="F14" s="7">
        <f t="shared" ref="F14:F37" si="0">$H$8+C14*$I$8</f>
        <v>105.1894602328039</v>
      </c>
      <c r="G14" s="6">
        <f t="shared" ref="G14:G37" si="1">$H$9+$I$9*($H$10*C14+SQRT(1-$H$10^2)*D14)</f>
        <v>91.224172751748824</v>
      </c>
      <c r="H14" s="11">
        <f>E14*G14</f>
        <v>19000.170700734245</v>
      </c>
      <c r="I14" s="11">
        <f t="shared" ref="I14:I37" si="2">$H$5*$H$4</f>
        <v>20000</v>
      </c>
      <c r="J14" s="11">
        <f t="shared" ref="J14:J37" si="3">$H$5*F14</f>
        <v>21037.892046560781</v>
      </c>
      <c r="K14" s="11">
        <f t="shared" ref="K14:K37" si="4">O13</f>
        <v>0</v>
      </c>
      <c r="L14" s="11">
        <f>MAX(J14-H14,0)</f>
        <v>2037.721345826536</v>
      </c>
      <c r="M14" s="11">
        <f t="shared" ref="M14:M37" si="5">-MIN(J14-H14,0)</f>
        <v>0</v>
      </c>
      <c r="N14" s="11">
        <f t="shared" ref="N14:N37" si="6">K14*$H$6/12</f>
        <v>0</v>
      </c>
      <c r="O14" s="11">
        <f>MAX(K14+L14-M14+N14,0)</f>
        <v>2037.721345826536</v>
      </c>
      <c r="P14" s="11">
        <f>I14+(O14-O13)</f>
        <v>22037.721345826536</v>
      </c>
      <c r="Q14" s="11">
        <f>H14+I14-J14</f>
        <v>17962.278654173468</v>
      </c>
      <c r="R14" s="9"/>
    </row>
    <row r="15" spans="2:18" x14ac:dyDescent="0.25">
      <c r="B15" s="4">
        <v>2</v>
      </c>
      <c r="C15" s="4">
        <v>1.2319475144286989</v>
      </c>
      <c r="D15" s="4">
        <v>0.59093685562017251</v>
      </c>
      <c r="E15" s="7">
        <v>201.07</v>
      </c>
      <c r="F15" s="7">
        <f t="shared" si="0"/>
        <v>112.31947514428698</v>
      </c>
      <c r="G15" s="6">
        <f t="shared" si="1"/>
        <v>112.40120124915063</v>
      </c>
      <c r="H15" s="11">
        <f t="shared" ref="H15:H37" si="7">E15*G15</f>
        <v>22600.509535166715</v>
      </c>
      <c r="I15" s="11">
        <f t="shared" si="2"/>
        <v>20000</v>
      </c>
      <c r="J15" s="11">
        <f t="shared" si="3"/>
        <v>22463.895028857398</v>
      </c>
      <c r="K15" s="11">
        <f t="shared" si="4"/>
        <v>2037.721345826536</v>
      </c>
      <c r="L15" s="11">
        <f t="shared" ref="L15:L37" si="8">MAX(J15-H15,0)</f>
        <v>0</v>
      </c>
      <c r="M15" s="11">
        <f t="shared" si="5"/>
        <v>136.61450630931722</v>
      </c>
      <c r="N15" s="11">
        <f t="shared" si="6"/>
        <v>8.4905056076105669</v>
      </c>
      <c r="O15" s="11">
        <f t="shared" ref="O15:O37" si="9">MAX(K15+L15-M15+N15,0)</f>
        <v>1909.5973451248294</v>
      </c>
      <c r="P15" s="11">
        <f t="shared" ref="P15:P37" si="10">I15+(O15-O14)</f>
        <v>19871.875999298292</v>
      </c>
      <c r="Q15" s="11">
        <f t="shared" ref="Q15:Q37" si="11">H15+I15-J15</f>
        <v>20136.614506309314</v>
      </c>
      <c r="R15" s="9"/>
    </row>
    <row r="16" spans="2:18" x14ac:dyDescent="0.25">
      <c r="B16" s="4">
        <v>3</v>
      </c>
      <c r="C16" s="4">
        <v>-1.510634057002509</v>
      </c>
      <c r="D16" s="4">
        <v>0.75834911718915177</v>
      </c>
      <c r="E16" s="7">
        <v>196.82</v>
      </c>
      <c r="F16" s="7">
        <f t="shared" si="0"/>
        <v>84.893659429974917</v>
      </c>
      <c r="G16" s="6">
        <f t="shared" si="1"/>
        <v>91.465022247114831</v>
      </c>
      <c r="H16" s="11">
        <f t="shared" si="7"/>
        <v>18002.145678677141</v>
      </c>
      <c r="I16" s="11">
        <f t="shared" si="2"/>
        <v>20000</v>
      </c>
      <c r="J16" s="11">
        <f t="shared" si="3"/>
        <v>16978.731885994985</v>
      </c>
      <c r="K16" s="11">
        <f t="shared" si="4"/>
        <v>1909.5973451248294</v>
      </c>
      <c r="L16" s="11">
        <f t="shared" si="8"/>
        <v>0</v>
      </c>
      <c r="M16" s="11">
        <f t="shared" si="5"/>
        <v>1023.4137926821568</v>
      </c>
      <c r="N16" s="11">
        <f t="shared" si="6"/>
        <v>7.95665560468679</v>
      </c>
      <c r="O16" s="11">
        <f t="shared" si="9"/>
        <v>894.14020804735947</v>
      </c>
      <c r="P16" s="11">
        <f t="shared" si="10"/>
        <v>18984.542862922532</v>
      </c>
      <c r="Q16" s="11">
        <f t="shared" si="11"/>
        <v>21023.41379268216</v>
      </c>
      <c r="R16" s="9"/>
    </row>
    <row r="17" spans="2:18" x14ac:dyDescent="0.25">
      <c r="B17" s="4">
        <v>4</v>
      </c>
      <c r="C17" s="4">
        <v>-0.84091816435119393</v>
      </c>
      <c r="D17" s="4">
        <v>-1.1760954644236383</v>
      </c>
      <c r="E17" s="7">
        <v>192.74</v>
      </c>
      <c r="F17" s="7">
        <f t="shared" si="0"/>
        <v>91.590818356488057</v>
      </c>
      <c r="G17" s="6">
        <f t="shared" si="1"/>
        <v>85.216081898648625</v>
      </c>
      <c r="H17" s="11">
        <f t="shared" si="7"/>
        <v>16424.547625145537</v>
      </c>
      <c r="I17" s="11">
        <f t="shared" si="2"/>
        <v>20000</v>
      </c>
      <c r="J17" s="11">
        <f t="shared" si="3"/>
        <v>18318.163671297611</v>
      </c>
      <c r="K17" s="11">
        <f t="shared" si="4"/>
        <v>894.14020804735947</v>
      </c>
      <c r="L17" s="11">
        <f t="shared" si="8"/>
        <v>1893.616046152074</v>
      </c>
      <c r="M17" s="11">
        <f t="shared" si="5"/>
        <v>0</v>
      </c>
      <c r="N17" s="11">
        <f t="shared" si="6"/>
        <v>3.7255842001973316</v>
      </c>
      <c r="O17" s="11">
        <f t="shared" si="9"/>
        <v>2791.4818383996308</v>
      </c>
      <c r="P17" s="11">
        <f t="shared" si="10"/>
        <v>21897.341630352272</v>
      </c>
      <c r="Q17" s="11">
        <f t="shared" si="11"/>
        <v>18106.38395384793</v>
      </c>
      <c r="R17" s="9"/>
    </row>
    <row r="18" spans="2:18" x14ac:dyDescent="0.25">
      <c r="B18" s="4">
        <v>5</v>
      </c>
      <c r="C18" s="4">
        <v>-5.3222782248487026E-2</v>
      </c>
      <c r="D18" s="4">
        <v>-0.41049269168808927</v>
      </c>
      <c r="E18" s="7">
        <v>202.96</v>
      </c>
      <c r="F18" s="7">
        <f t="shared" si="0"/>
        <v>99.46777217751513</v>
      </c>
      <c r="G18" s="6">
        <f t="shared" si="1"/>
        <v>96.111261591883562</v>
      </c>
      <c r="H18" s="11">
        <f t="shared" si="7"/>
        <v>19506.741652688688</v>
      </c>
      <c r="I18" s="11">
        <f t="shared" si="2"/>
        <v>20000</v>
      </c>
      <c r="J18" s="11">
        <f t="shared" si="3"/>
        <v>19893.554435503025</v>
      </c>
      <c r="K18" s="11">
        <f t="shared" si="4"/>
        <v>2791.4818383996308</v>
      </c>
      <c r="L18" s="11">
        <f t="shared" si="8"/>
        <v>386.81278281433697</v>
      </c>
      <c r="M18" s="11">
        <f t="shared" si="5"/>
        <v>0</v>
      </c>
      <c r="N18" s="11">
        <f t="shared" si="6"/>
        <v>11.63117432666513</v>
      </c>
      <c r="O18" s="11">
        <f t="shared" si="9"/>
        <v>3189.9257955406329</v>
      </c>
      <c r="P18" s="11">
        <f t="shared" si="10"/>
        <v>20398.443957141004</v>
      </c>
      <c r="Q18" s="11">
        <f t="shared" si="11"/>
        <v>19613.187217185663</v>
      </c>
      <c r="R18" s="9"/>
    </row>
    <row r="19" spans="2:18" x14ac:dyDescent="0.25">
      <c r="B19" s="4">
        <v>6</v>
      </c>
      <c r="C19" s="4">
        <v>-1.222426073639608</v>
      </c>
      <c r="D19" s="4">
        <v>0.17021642330907821</v>
      </c>
      <c r="E19" s="7">
        <v>194.94</v>
      </c>
      <c r="F19" s="7">
        <f t="shared" si="0"/>
        <v>87.775739263603924</v>
      </c>
      <c r="G19" s="6">
        <f t="shared" si="1"/>
        <v>90.241889950737601</v>
      </c>
      <c r="H19" s="11">
        <f t="shared" si="7"/>
        <v>17591.754026996787</v>
      </c>
      <c r="I19" s="11">
        <f t="shared" si="2"/>
        <v>20000</v>
      </c>
      <c r="J19" s="11">
        <f t="shared" si="3"/>
        <v>17555.147852720784</v>
      </c>
      <c r="K19" s="11">
        <f t="shared" si="4"/>
        <v>3189.9257955406329</v>
      </c>
      <c r="L19" s="11">
        <f t="shared" si="8"/>
        <v>0</v>
      </c>
      <c r="M19" s="11">
        <f t="shared" si="5"/>
        <v>36.606174276003003</v>
      </c>
      <c r="N19" s="11">
        <f t="shared" si="6"/>
        <v>13.291357481419304</v>
      </c>
      <c r="O19" s="11">
        <f t="shared" si="9"/>
        <v>3166.6109787460491</v>
      </c>
      <c r="P19" s="11">
        <f t="shared" si="10"/>
        <v>19976.685183205416</v>
      </c>
      <c r="Q19" s="11">
        <f t="shared" si="11"/>
        <v>20036.606174276003</v>
      </c>
      <c r="R19" s="9"/>
    </row>
    <row r="20" spans="2:18" x14ac:dyDescent="0.25">
      <c r="B20" s="4">
        <v>7</v>
      </c>
      <c r="C20" s="4">
        <v>1.2777532128107227</v>
      </c>
      <c r="D20" s="4">
        <v>-0.47578166548706324</v>
      </c>
      <c r="E20" s="7">
        <v>203.54</v>
      </c>
      <c r="F20" s="7">
        <f t="shared" si="0"/>
        <v>112.77753212810723</v>
      </c>
      <c r="G20" s="6">
        <f t="shared" si="1"/>
        <v>106.36733570956341</v>
      </c>
      <c r="H20" s="11">
        <f t="shared" si="7"/>
        <v>21650.007510324536</v>
      </c>
      <c r="I20" s="11">
        <f t="shared" si="2"/>
        <v>20000</v>
      </c>
      <c r="J20" s="11">
        <f t="shared" si="3"/>
        <v>22555.506425621446</v>
      </c>
      <c r="K20" s="11">
        <f t="shared" si="4"/>
        <v>3166.6109787460491</v>
      </c>
      <c r="L20" s="11">
        <f t="shared" si="8"/>
        <v>905.49891529691013</v>
      </c>
      <c r="M20" s="11">
        <f t="shared" si="5"/>
        <v>0</v>
      </c>
      <c r="N20" s="11">
        <f t="shared" si="6"/>
        <v>13.194212411441873</v>
      </c>
      <c r="O20" s="11">
        <f t="shared" si="9"/>
        <v>4085.3041064544013</v>
      </c>
      <c r="P20" s="11">
        <f t="shared" si="10"/>
        <v>20918.693127708353</v>
      </c>
      <c r="Q20" s="11">
        <f t="shared" si="11"/>
        <v>19094.501084703086</v>
      </c>
      <c r="R20" s="9"/>
    </row>
    <row r="21" spans="2:18" x14ac:dyDescent="0.25">
      <c r="B21" s="4">
        <v>8</v>
      </c>
      <c r="C21" s="4">
        <v>-2.8882980329674002</v>
      </c>
      <c r="D21" s="4">
        <v>1.7394661208063515</v>
      </c>
      <c r="E21" s="7">
        <v>191.39</v>
      </c>
      <c r="F21" s="7">
        <f t="shared" si="0"/>
        <v>71.117019670326002</v>
      </c>
      <c r="G21" s="6">
        <f t="shared" si="1"/>
        <v>86.330412461098902</v>
      </c>
      <c r="H21" s="11">
        <f t="shared" si="7"/>
        <v>16522.777640929718</v>
      </c>
      <c r="I21" s="11">
        <f t="shared" si="2"/>
        <v>20000</v>
      </c>
      <c r="J21" s="11">
        <f t="shared" si="3"/>
        <v>14223.4039340652</v>
      </c>
      <c r="K21" s="11">
        <f t="shared" si="4"/>
        <v>4085.3041064544013</v>
      </c>
      <c r="L21" s="11">
        <f t="shared" si="8"/>
        <v>0</v>
      </c>
      <c r="M21" s="11">
        <f t="shared" si="5"/>
        <v>2299.3737068645187</v>
      </c>
      <c r="N21" s="11">
        <f t="shared" si="6"/>
        <v>17.022100443560007</v>
      </c>
      <c r="O21" s="11">
        <f t="shared" si="9"/>
        <v>1802.9525000334427</v>
      </c>
      <c r="P21" s="11">
        <f t="shared" si="10"/>
        <v>17717.648393579042</v>
      </c>
      <c r="Q21" s="11">
        <f t="shared" si="11"/>
        <v>22299.37370686452</v>
      </c>
      <c r="R21" s="9"/>
    </row>
    <row r="22" spans="2:18" x14ac:dyDescent="0.25">
      <c r="B22" s="4">
        <v>9</v>
      </c>
      <c r="C22" s="4">
        <v>-0.36843677679697318</v>
      </c>
      <c r="D22" s="4">
        <v>1.0480896826926509</v>
      </c>
      <c r="E22" s="7">
        <v>197.07</v>
      </c>
      <c r="F22" s="7">
        <f t="shared" si="0"/>
        <v>96.315632232030268</v>
      </c>
      <c r="G22" s="6">
        <f t="shared" si="1"/>
        <v>102.34104388178012</v>
      </c>
      <c r="H22" s="11">
        <f t="shared" si="7"/>
        <v>20168.349517782408</v>
      </c>
      <c r="I22" s="11">
        <f t="shared" si="2"/>
        <v>20000</v>
      </c>
      <c r="J22" s="11">
        <f t="shared" si="3"/>
        <v>19263.126446406055</v>
      </c>
      <c r="K22" s="11">
        <f t="shared" si="4"/>
        <v>1802.9525000334427</v>
      </c>
      <c r="L22" s="11">
        <f t="shared" si="8"/>
        <v>0</v>
      </c>
      <c r="M22" s="11">
        <f t="shared" si="5"/>
        <v>905.22307137635289</v>
      </c>
      <c r="N22" s="11">
        <f t="shared" si="6"/>
        <v>7.5123020834726786</v>
      </c>
      <c r="O22" s="11">
        <f t="shared" si="9"/>
        <v>905.2417307405625</v>
      </c>
      <c r="P22" s="11">
        <f t="shared" si="10"/>
        <v>19102.28923070712</v>
      </c>
      <c r="Q22" s="11">
        <f t="shared" si="11"/>
        <v>20905.223071376353</v>
      </c>
      <c r="R22" s="9"/>
    </row>
    <row r="23" spans="2:18" x14ac:dyDescent="0.25">
      <c r="B23" s="4">
        <v>10</v>
      </c>
      <c r="C23" s="4">
        <v>1.2016887060556547</v>
      </c>
      <c r="D23" s="4">
        <v>-9.2258450911211612E-2</v>
      </c>
      <c r="E23" s="7">
        <v>205.82</v>
      </c>
      <c r="F23" s="7">
        <f t="shared" si="0"/>
        <v>112.01688706055654</v>
      </c>
      <c r="G23" s="6">
        <f t="shared" si="1"/>
        <v>108.05995894297797</v>
      </c>
      <c r="H23" s="11">
        <f t="shared" si="7"/>
        <v>22240.900749643726</v>
      </c>
      <c r="I23" s="11">
        <f t="shared" si="2"/>
        <v>20000</v>
      </c>
      <c r="J23" s="11">
        <f t="shared" si="3"/>
        <v>22403.377412111309</v>
      </c>
      <c r="K23" s="11">
        <f t="shared" si="4"/>
        <v>905.2417307405625</v>
      </c>
      <c r="L23" s="11">
        <f t="shared" si="8"/>
        <v>162.47666246758308</v>
      </c>
      <c r="M23" s="11">
        <f t="shared" si="5"/>
        <v>0</v>
      </c>
      <c r="N23" s="11">
        <f t="shared" si="6"/>
        <v>3.7718405447523438</v>
      </c>
      <c r="O23" s="11">
        <f t="shared" si="9"/>
        <v>1071.4902337528981</v>
      </c>
      <c r="P23" s="11">
        <f t="shared" si="10"/>
        <v>20166.248503012335</v>
      </c>
      <c r="Q23" s="11">
        <f t="shared" si="11"/>
        <v>19837.523337532417</v>
      </c>
      <c r="R23" s="9"/>
    </row>
    <row r="24" spans="2:18" x14ac:dyDescent="0.25">
      <c r="B24" s="4">
        <v>11</v>
      </c>
      <c r="C24" s="4">
        <v>0.25660515508615783</v>
      </c>
      <c r="D24" s="4">
        <v>-1.6821880164750727</v>
      </c>
      <c r="E24" s="7">
        <v>200.35</v>
      </c>
      <c r="F24" s="7">
        <f t="shared" si="0"/>
        <v>102.56605155086157</v>
      </c>
      <c r="G24" s="6">
        <f t="shared" si="1"/>
        <v>90.959713141838833</v>
      </c>
      <c r="H24" s="11">
        <f t="shared" si="7"/>
        <v>18223.77852796741</v>
      </c>
      <c r="I24" s="11">
        <f t="shared" si="2"/>
        <v>20000</v>
      </c>
      <c r="J24" s="11">
        <f t="shared" si="3"/>
        <v>20513.210310172315</v>
      </c>
      <c r="K24" s="11">
        <f t="shared" si="4"/>
        <v>1071.4902337528981</v>
      </c>
      <c r="L24" s="11">
        <f t="shared" si="8"/>
        <v>2289.4317822049052</v>
      </c>
      <c r="M24" s="11">
        <f t="shared" si="5"/>
        <v>0</v>
      </c>
      <c r="N24" s="11">
        <f t="shared" si="6"/>
        <v>4.4645426406370756</v>
      </c>
      <c r="O24" s="11">
        <f t="shared" si="9"/>
        <v>3365.3865585984404</v>
      </c>
      <c r="P24" s="11">
        <f t="shared" si="10"/>
        <v>22293.89632484554</v>
      </c>
      <c r="Q24" s="11">
        <f t="shared" si="11"/>
        <v>17710.568217795098</v>
      </c>
      <c r="R24" s="9"/>
    </row>
    <row r="25" spans="2:18" x14ac:dyDescent="0.25">
      <c r="B25" s="4">
        <v>12</v>
      </c>
      <c r="C25" s="4">
        <v>0.57445055497039055</v>
      </c>
      <c r="D25" s="4">
        <v>0.92464950050077443</v>
      </c>
      <c r="E25" s="7">
        <v>197.42</v>
      </c>
      <c r="F25" s="7">
        <f t="shared" si="0"/>
        <v>105.7445055497039</v>
      </c>
      <c r="G25" s="6">
        <f t="shared" si="1"/>
        <v>109.14350144276777</v>
      </c>
      <c r="H25" s="11">
        <f t="shared" si="7"/>
        <v>21547.110054831213</v>
      </c>
      <c r="I25" s="11">
        <f t="shared" si="2"/>
        <v>20000</v>
      </c>
      <c r="J25" s="11">
        <f t="shared" si="3"/>
        <v>21148.90110994078</v>
      </c>
      <c r="K25" s="11">
        <f t="shared" si="4"/>
        <v>3365.3865585984404</v>
      </c>
      <c r="L25" s="11">
        <f t="shared" si="8"/>
        <v>0</v>
      </c>
      <c r="M25" s="11">
        <f t="shared" si="5"/>
        <v>398.20894489043349</v>
      </c>
      <c r="N25" s="11">
        <f t="shared" si="6"/>
        <v>14.02244399416017</v>
      </c>
      <c r="O25" s="11">
        <f t="shared" si="9"/>
        <v>2981.2000577021672</v>
      </c>
      <c r="P25" s="11">
        <f t="shared" si="10"/>
        <v>19615.813499103726</v>
      </c>
      <c r="Q25" s="11">
        <f t="shared" si="11"/>
        <v>20398.20894489043</v>
      </c>
      <c r="R25" s="9"/>
    </row>
    <row r="26" spans="2:18" x14ac:dyDescent="0.25">
      <c r="B26" s="4">
        <v>13</v>
      </c>
      <c r="C26" s="4">
        <v>0.99861359070498878</v>
      </c>
      <c r="D26" s="4">
        <v>6.6922117796573796E-2</v>
      </c>
      <c r="E26" s="7">
        <v>197.5</v>
      </c>
      <c r="F26" s="7">
        <f t="shared" si="0"/>
        <v>109.98613590704988</v>
      </c>
      <c r="G26" s="6">
        <f t="shared" si="1"/>
        <v>107.39044143241935</v>
      </c>
      <c r="H26" s="11">
        <f t="shared" si="7"/>
        <v>21209.612182902823</v>
      </c>
      <c r="I26" s="11">
        <f t="shared" si="2"/>
        <v>20000</v>
      </c>
      <c r="J26" s="11">
        <f t="shared" si="3"/>
        <v>21997.227181409977</v>
      </c>
      <c r="K26" s="11">
        <f t="shared" si="4"/>
        <v>2981.2000577021672</v>
      </c>
      <c r="L26" s="11">
        <f t="shared" si="8"/>
        <v>787.61499850715336</v>
      </c>
      <c r="M26" s="11">
        <f t="shared" si="5"/>
        <v>0</v>
      </c>
      <c r="N26" s="11">
        <f t="shared" si="6"/>
        <v>12.421666907092364</v>
      </c>
      <c r="O26" s="11">
        <f t="shared" si="9"/>
        <v>3781.236723116413</v>
      </c>
      <c r="P26" s="11">
        <f t="shared" si="10"/>
        <v>20800.036665414245</v>
      </c>
      <c r="Q26" s="11">
        <f t="shared" si="11"/>
        <v>19212.38500149285</v>
      </c>
      <c r="R26" s="9"/>
    </row>
    <row r="27" spans="2:18" x14ac:dyDescent="0.25">
      <c r="B27" s="4">
        <v>14</v>
      </c>
      <c r="C27" s="4">
        <v>-1.4966849016403665</v>
      </c>
      <c r="D27" s="4">
        <v>-0.15572380236125419</v>
      </c>
      <c r="E27" s="7">
        <v>204.92</v>
      </c>
      <c r="F27" s="7">
        <f t="shared" si="0"/>
        <v>85.033150983596329</v>
      </c>
      <c r="G27" s="6">
        <f t="shared" si="1"/>
        <v>86.092177972709536</v>
      </c>
      <c r="H27" s="11">
        <f t="shared" si="7"/>
        <v>17642.009110167637</v>
      </c>
      <c r="I27" s="11">
        <f t="shared" si="2"/>
        <v>20000</v>
      </c>
      <c r="J27" s="11">
        <f t="shared" si="3"/>
        <v>17006.630196719267</v>
      </c>
      <c r="K27" s="11">
        <f t="shared" si="4"/>
        <v>3781.236723116413</v>
      </c>
      <c r="L27" s="11">
        <f t="shared" si="8"/>
        <v>0</v>
      </c>
      <c r="M27" s="11">
        <f t="shared" si="5"/>
        <v>635.37891344837044</v>
      </c>
      <c r="N27" s="11">
        <f t="shared" si="6"/>
        <v>15.755153012985055</v>
      </c>
      <c r="O27" s="11">
        <f t="shared" si="9"/>
        <v>3161.6129626810275</v>
      </c>
      <c r="P27" s="11">
        <f t="shared" si="10"/>
        <v>19380.376239564615</v>
      </c>
      <c r="Q27" s="11">
        <f t="shared" si="11"/>
        <v>20635.37891344837</v>
      </c>
      <c r="R27" s="9"/>
    </row>
    <row r="28" spans="2:18" x14ac:dyDescent="0.25">
      <c r="B28" s="4">
        <v>15</v>
      </c>
      <c r="C28" s="4">
        <v>2.200383938221544</v>
      </c>
      <c r="D28" s="4">
        <v>-0.16013750792712628</v>
      </c>
      <c r="E28" s="7">
        <v>208.75</v>
      </c>
      <c r="F28" s="7">
        <f t="shared" si="0"/>
        <v>122.00383938221543</v>
      </c>
      <c r="G28" s="6">
        <f t="shared" si="1"/>
        <v>115.6422464582096</v>
      </c>
      <c r="H28" s="11">
        <f t="shared" si="7"/>
        <v>24140.318948151253</v>
      </c>
      <c r="I28" s="11">
        <f t="shared" si="2"/>
        <v>20000</v>
      </c>
      <c r="J28" s="11">
        <f t="shared" si="3"/>
        <v>24400.767876443086</v>
      </c>
      <c r="K28" s="11">
        <f t="shared" si="4"/>
        <v>3161.6129626810275</v>
      </c>
      <c r="L28" s="11">
        <f t="shared" si="8"/>
        <v>260.448928291833</v>
      </c>
      <c r="M28" s="11">
        <f t="shared" si="5"/>
        <v>0</v>
      </c>
      <c r="N28" s="11">
        <f t="shared" si="6"/>
        <v>13.173387344504283</v>
      </c>
      <c r="O28" s="11">
        <f t="shared" si="9"/>
        <v>3435.2352783173646</v>
      </c>
      <c r="P28" s="11">
        <f t="shared" si="10"/>
        <v>20273.622315636338</v>
      </c>
      <c r="Q28" s="11">
        <f t="shared" si="11"/>
        <v>19739.551071708167</v>
      </c>
      <c r="R28" s="9"/>
    </row>
    <row r="29" spans="2:18" x14ac:dyDescent="0.25">
      <c r="B29" s="4">
        <v>16</v>
      </c>
      <c r="C29" s="4">
        <v>-0.73769849503702389</v>
      </c>
      <c r="D29" s="4">
        <v>0.48788165376197862</v>
      </c>
      <c r="E29" s="7">
        <v>192.99</v>
      </c>
      <c r="F29" s="7">
        <f t="shared" si="0"/>
        <v>92.623015049629757</v>
      </c>
      <c r="G29" s="6">
        <f t="shared" si="1"/>
        <v>96.025701962275676</v>
      </c>
      <c r="H29" s="11">
        <f t="shared" si="7"/>
        <v>18532.000221699582</v>
      </c>
      <c r="I29" s="11">
        <f t="shared" si="2"/>
        <v>20000</v>
      </c>
      <c r="J29" s="11">
        <f t="shared" si="3"/>
        <v>18524.603009925951</v>
      </c>
      <c r="K29" s="11">
        <f t="shared" si="4"/>
        <v>3435.2352783173646</v>
      </c>
      <c r="L29" s="11">
        <f t="shared" si="8"/>
        <v>0</v>
      </c>
      <c r="M29" s="11">
        <f t="shared" si="5"/>
        <v>7.3972117736302607</v>
      </c>
      <c r="N29" s="11">
        <f t="shared" si="6"/>
        <v>14.313480326322354</v>
      </c>
      <c r="O29" s="11">
        <f t="shared" si="9"/>
        <v>3442.1515468700568</v>
      </c>
      <c r="P29" s="11">
        <f t="shared" si="10"/>
        <v>20006.916268552694</v>
      </c>
      <c r="Q29" s="11">
        <f t="shared" si="11"/>
        <v>20007.397211773627</v>
      </c>
      <c r="R29" s="9"/>
    </row>
    <row r="30" spans="2:18" x14ac:dyDescent="0.25">
      <c r="B30" s="4">
        <v>17</v>
      </c>
      <c r="C30" s="4">
        <v>-1.6196404343367707</v>
      </c>
      <c r="D30" s="4">
        <v>0.73928536379903775</v>
      </c>
      <c r="E30" s="7">
        <v>191.2</v>
      </c>
      <c r="F30" s="7">
        <f t="shared" si="0"/>
        <v>83.803595656632297</v>
      </c>
      <c r="G30" s="6">
        <f t="shared" si="1"/>
        <v>90.478588708100062</v>
      </c>
      <c r="H30" s="11">
        <f t="shared" si="7"/>
        <v>17299.506160988731</v>
      </c>
      <c r="I30" s="11">
        <f t="shared" si="2"/>
        <v>20000</v>
      </c>
      <c r="J30" s="11">
        <f t="shared" si="3"/>
        <v>16760.719131326459</v>
      </c>
      <c r="K30" s="11">
        <f t="shared" si="4"/>
        <v>3442.1515468700568</v>
      </c>
      <c r="L30" s="11">
        <f t="shared" si="8"/>
        <v>0</v>
      </c>
      <c r="M30" s="11">
        <f t="shared" si="5"/>
        <v>538.78702966227138</v>
      </c>
      <c r="N30" s="11">
        <f t="shared" si="6"/>
        <v>14.34229811195857</v>
      </c>
      <c r="O30" s="11">
        <f t="shared" si="9"/>
        <v>2917.7068153197438</v>
      </c>
      <c r="P30" s="11">
        <f t="shared" si="10"/>
        <v>19475.555268449687</v>
      </c>
      <c r="Q30" s="11">
        <f t="shared" si="11"/>
        <v>20538.787029662275</v>
      </c>
      <c r="R30" s="9"/>
    </row>
    <row r="31" spans="2:18" x14ac:dyDescent="0.25">
      <c r="B31" s="4">
        <v>18</v>
      </c>
      <c r="C31" s="4">
        <v>-2.0469726139617963</v>
      </c>
      <c r="D31" s="4">
        <v>0.26269383776485994</v>
      </c>
      <c r="E31" s="7">
        <v>199.83</v>
      </c>
      <c r="F31" s="7">
        <f t="shared" si="0"/>
        <v>79.530273860382039</v>
      </c>
      <c r="G31" s="6">
        <f t="shared" si="1"/>
        <v>84.200382114894794</v>
      </c>
      <c r="H31" s="11">
        <f t="shared" si="7"/>
        <v>16825.762358019427</v>
      </c>
      <c r="I31" s="11">
        <f t="shared" si="2"/>
        <v>20000</v>
      </c>
      <c r="J31" s="11">
        <f t="shared" si="3"/>
        <v>15906.054772076408</v>
      </c>
      <c r="K31" s="11">
        <f t="shared" si="4"/>
        <v>2917.7068153197438</v>
      </c>
      <c r="L31" s="11">
        <f t="shared" si="8"/>
        <v>0</v>
      </c>
      <c r="M31" s="11">
        <f t="shared" si="5"/>
        <v>919.70758594301878</v>
      </c>
      <c r="N31" s="11">
        <f t="shared" si="6"/>
        <v>12.157111730498933</v>
      </c>
      <c r="O31" s="11">
        <f t="shared" si="9"/>
        <v>2010.1563411072239</v>
      </c>
      <c r="P31" s="11">
        <f t="shared" si="10"/>
        <v>19092.449525787481</v>
      </c>
      <c r="Q31" s="11">
        <f t="shared" si="11"/>
        <v>20919.707585943019</v>
      </c>
      <c r="R31" s="9"/>
    </row>
    <row r="32" spans="2:18" x14ac:dyDescent="0.25">
      <c r="B32" s="4">
        <v>19</v>
      </c>
      <c r="C32" s="4">
        <v>-0.99870575767315883</v>
      </c>
      <c r="D32" s="4">
        <v>-0.31532052140168021</v>
      </c>
      <c r="E32" s="7">
        <v>195.15</v>
      </c>
      <c r="F32" s="7">
        <f t="shared" si="0"/>
        <v>90.012942423268413</v>
      </c>
      <c r="G32" s="6">
        <f t="shared" si="1"/>
        <v>89.118430810204643</v>
      </c>
      <c r="H32" s="11">
        <f t="shared" si="7"/>
        <v>17391.461772611437</v>
      </c>
      <c r="I32" s="11">
        <f t="shared" si="2"/>
        <v>20000</v>
      </c>
      <c r="J32" s="11">
        <f t="shared" si="3"/>
        <v>18002.588484653683</v>
      </c>
      <c r="K32" s="11">
        <f t="shared" si="4"/>
        <v>2010.1563411072239</v>
      </c>
      <c r="L32" s="11">
        <f t="shared" si="8"/>
        <v>611.12671204224534</v>
      </c>
      <c r="M32" s="11">
        <f t="shared" si="5"/>
        <v>0</v>
      </c>
      <c r="N32" s="11">
        <f t="shared" si="6"/>
        <v>8.3756514212801001</v>
      </c>
      <c r="O32" s="11">
        <f t="shared" si="9"/>
        <v>2629.6587045707493</v>
      </c>
      <c r="P32" s="11">
        <f t="shared" si="10"/>
        <v>20619.502363463525</v>
      </c>
      <c r="Q32" s="11">
        <f t="shared" si="11"/>
        <v>19388.873287957755</v>
      </c>
      <c r="R32" s="9"/>
    </row>
    <row r="33" spans="2:18" x14ac:dyDescent="0.25">
      <c r="B33" s="4">
        <v>20</v>
      </c>
      <c r="C33" s="4">
        <v>-7.8610883458946845E-2</v>
      </c>
      <c r="D33" s="4">
        <v>0.24668454896000958</v>
      </c>
      <c r="E33" s="7">
        <v>201.75</v>
      </c>
      <c r="F33" s="7">
        <f t="shared" si="0"/>
        <v>99.21389116541053</v>
      </c>
      <c r="G33" s="6">
        <f t="shared" si="1"/>
        <v>99.851220226088486</v>
      </c>
      <c r="H33" s="11">
        <f t="shared" si="7"/>
        <v>20144.983680613353</v>
      </c>
      <c r="I33" s="11">
        <f t="shared" si="2"/>
        <v>20000</v>
      </c>
      <c r="J33" s="11">
        <f t="shared" si="3"/>
        <v>19842.778233082106</v>
      </c>
      <c r="K33" s="11">
        <f t="shared" si="4"/>
        <v>2629.6587045707493</v>
      </c>
      <c r="L33" s="11">
        <f t="shared" si="8"/>
        <v>0</v>
      </c>
      <c r="M33" s="11">
        <f t="shared" si="5"/>
        <v>302.20544753124705</v>
      </c>
      <c r="N33" s="11">
        <f t="shared" si="6"/>
        <v>10.956911269044788</v>
      </c>
      <c r="O33" s="11">
        <f t="shared" si="9"/>
        <v>2338.4101683085469</v>
      </c>
      <c r="P33" s="11">
        <f t="shared" si="10"/>
        <v>19708.751463737797</v>
      </c>
      <c r="Q33" s="11">
        <f t="shared" si="11"/>
        <v>20302.205447531247</v>
      </c>
      <c r="R33" s="9"/>
    </row>
    <row r="34" spans="2:18" x14ac:dyDescent="0.25">
      <c r="B34" s="4">
        <v>21</v>
      </c>
      <c r="C34" s="4">
        <v>-0.41083165194774518</v>
      </c>
      <c r="D34" s="4">
        <v>-1.7591300460166597</v>
      </c>
      <c r="E34" s="7">
        <v>198.78</v>
      </c>
      <c r="F34" s="7">
        <f t="shared" si="0"/>
        <v>95.891683480522545</v>
      </c>
      <c r="G34" s="6">
        <f t="shared" si="1"/>
        <v>85.158566508318088</v>
      </c>
      <c r="H34" s="11">
        <f t="shared" si="7"/>
        <v>16927.819850523469</v>
      </c>
      <c r="I34" s="11">
        <f t="shared" si="2"/>
        <v>20000</v>
      </c>
      <c r="J34" s="11">
        <f t="shared" si="3"/>
        <v>19178.33669610451</v>
      </c>
      <c r="K34" s="11">
        <f t="shared" si="4"/>
        <v>2338.4101683085469</v>
      </c>
      <c r="L34" s="11">
        <f t="shared" si="8"/>
        <v>2250.5168455810417</v>
      </c>
      <c r="M34" s="11">
        <f t="shared" si="5"/>
        <v>0</v>
      </c>
      <c r="N34" s="11">
        <f t="shared" si="6"/>
        <v>9.743375701285613</v>
      </c>
      <c r="O34" s="11">
        <f t="shared" si="9"/>
        <v>4598.670389590874</v>
      </c>
      <c r="P34" s="11">
        <f t="shared" si="10"/>
        <v>22260.260221282326</v>
      </c>
      <c r="Q34" s="11">
        <f t="shared" si="11"/>
        <v>17749.483154418958</v>
      </c>
      <c r="R34" s="9"/>
    </row>
    <row r="35" spans="2:18" x14ac:dyDescent="0.25">
      <c r="B35" s="4">
        <v>22</v>
      </c>
      <c r="C35" s="4">
        <v>0.80434353486668531</v>
      </c>
      <c r="D35" s="4">
        <v>0.33698563278191618</v>
      </c>
      <c r="E35" s="7">
        <v>203.48</v>
      </c>
      <c r="F35" s="7">
        <f t="shared" si="0"/>
        <v>108.04343534866685</v>
      </c>
      <c r="G35" s="6">
        <f t="shared" si="1"/>
        <v>107.45666207562498</v>
      </c>
      <c r="H35" s="11">
        <f t="shared" si="7"/>
        <v>21865.281599148169</v>
      </c>
      <c r="I35" s="11">
        <f t="shared" si="2"/>
        <v>20000</v>
      </c>
      <c r="J35" s="11">
        <f t="shared" si="3"/>
        <v>21608.687069733369</v>
      </c>
      <c r="K35" s="11">
        <f t="shared" si="4"/>
        <v>4598.670389590874</v>
      </c>
      <c r="L35" s="11">
        <f t="shared" si="8"/>
        <v>0</v>
      </c>
      <c r="M35" s="11">
        <f t="shared" si="5"/>
        <v>256.59452941480049</v>
      </c>
      <c r="N35" s="11">
        <f t="shared" si="6"/>
        <v>19.16112662329531</v>
      </c>
      <c r="O35" s="11">
        <f t="shared" si="9"/>
        <v>4361.2369867993684</v>
      </c>
      <c r="P35" s="11">
        <f t="shared" si="10"/>
        <v>19762.566597208493</v>
      </c>
      <c r="Q35" s="11">
        <f t="shared" si="11"/>
        <v>20256.5945294148</v>
      </c>
      <c r="R35" s="9"/>
    </row>
    <row r="36" spans="2:18" x14ac:dyDescent="0.25">
      <c r="B36" s="4">
        <v>23</v>
      </c>
      <c r="C36" s="4">
        <v>-1.2839154810427102</v>
      </c>
      <c r="D36" s="4">
        <v>6.3452937615725444E-2</v>
      </c>
      <c r="E36" s="7">
        <v>197.64</v>
      </c>
      <c r="F36" s="7">
        <f t="shared" si="0"/>
        <v>87.160845189572896</v>
      </c>
      <c r="G36" s="6">
        <f t="shared" si="1"/>
        <v>89.109393777352665</v>
      </c>
      <c r="H36" s="11">
        <f t="shared" si="7"/>
        <v>17611.580586155978</v>
      </c>
      <c r="I36" s="11">
        <f t="shared" si="2"/>
        <v>20000</v>
      </c>
      <c r="J36" s="11">
        <f t="shared" si="3"/>
        <v>17432.16903791458</v>
      </c>
      <c r="K36" s="11">
        <f t="shared" si="4"/>
        <v>4361.2369867993684</v>
      </c>
      <c r="L36" s="11">
        <f t="shared" si="8"/>
        <v>0</v>
      </c>
      <c r="M36" s="11">
        <f t="shared" si="5"/>
        <v>179.41154824139812</v>
      </c>
      <c r="N36" s="11">
        <f t="shared" si="6"/>
        <v>18.171820778330702</v>
      </c>
      <c r="O36" s="11">
        <f t="shared" si="9"/>
        <v>4199.9972593363009</v>
      </c>
      <c r="P36" s="11">
        <f t="shared" si="10"/>
        <v>19838.760272536932</v>
      </c>
      <c r="Q36" s="11">
        <f t="shared" si="11"/>
        <v>20179.411548241398</v>
      </c>
      <c r="R36" s="9"/>
    </row>
    <row r="37" spans="2:18" x14ac:dyDescent="0.25">
      <c r="B37" s="4">
        <v>24</v>
      </c>
      <c r="C37" s="4">
        <v>1.811797630862134</v>
      </c>
      <c r="D37" s="4">
        <v>-0.62015398417337941</v>
      </c>
      <c r="E37" s="7">
        <v>206.32</v>
      </c>
      <c r="F37" s="7">
        <f t="shared" si="0"/>
        <v>118.11797630862134</v>
      </c>
      <c r="G37" s="6">
        <f t="shared" si="1"/>
        <v>109.7734571418568</v>
      </c>
      <c r="H37" s="11">
        <f t="shared" si="7"/>
        <v>22648.459677507894</v>
      </c>
      <c r="I37" s="11">
        <f t="shared" si="2"/>
        <v>20000</v>
      </c>
      <c r="J37" s="11">
        <f t="shared" si="3"/>
        <v>23623.595261724266</v>
      </c>
      <c r="K37" s="11">
        <f t="shared" si="4"/>
        <v>4199.9972593363009</v>
      </c>
      <c r="L37" s="11">
        <f t="shared" si="8"/>
        <v>975.13558421637208</v>
      </c>
      <c r="M37" s="11">
        <f t="shared" si="5"/>
        <v>0</v>
      </c>
      <c r="N37" s="11">
        <f t="shared" si="6"/>
        <v>17.499988580567919</v>
      </c>
      <c r="O37" s="11">
        <f t="shared" si="9"/>
        <v>5192.6328321332412</v>
      </c>
      <c r="P37" s="11">
        <f t="shared" si="10"/>
        <v>20992.635572796942</v>
      </c>
      <c r="Q37" s="11">
        <f t="shared" si="11"/>
        <v>19024.864415783632</v>
      </c>
      <c r="R37" s="9"/>
    </row>
    <row r="38" spans="2:18" x14ac:dyDescent="0.25">
      <c r="B38" s="4"/>
      <c r="C38" s="7"/>
      <c r="D38" s="7"/>
      <c r="E38" s="6"/>
      <c r="F38" s="6"/>
      <c r="G38" s="6"/>
      <c r="H38" s="11"/>
      <c r="I38" s="11"/>
      <c r="J38" s="11"/>
      <c r="K38" s="11"/>
      <c r="L38" s="11"/>
      <c r="M38" s="11"/>
      <c r="N38" s="12"/>
      <c r="O38" s="12"/>
      <c r="P38" s="12"/>
      <c r="Q38" s="12"/>
    </row>
    <row r="39" spans="2:18" x14ac:dyDescent="0.25">
      <c r="E39" s="3" t="s">
        <v>9</v>
      </c>
      <c r="G39" s="3"/>
      <c r="H39" s="10">
        <f>STDEV(H14:H37)</f>
        <v>2318.5837742859962</v>
      </c>
      <c r="I39" s="10"/>
      <c r="J39" s="10"/>
      <c r="K39" s="10"/>
      <c r="L39" s="10"/>
      <c r="M39" s="10"/>
      <c r="N39" s="12"/>
      <c r="O39" s="12"/>
      <c r="P39" s="10">
        <f>STDEV(P14:P37)</f>
        <v>1122.3906692123649</v>
      </c>
      <c r="Q39" s="10">
        <f>STDEV(Q14:Q37)</f>
        <v>1124.9244446039093</v>
      </c>
    </row>
    <row r="40" spans="2:18" x14ac:dyDescent="0.25">
      <c r="E40" s="3"/>
      <c r="F40" s="3"/>
      <c r="G40" s="3"/>
      <c r="H40" s="8"/>
      <c r="I40" s="8"/>
      <c r="J40" s="8"/>
      <c r="K40" s="8"/>
      <c r="L40" s="8"/>
      <c r="M40" s="8"/>
      <c r="N40" s="8"/>
    </row>
    <row r="41" spans="2:18" x14ac:dyDescent="0.25">
      <c r="B41" s="1" t="s">
        <v>10</v>
      </c>
    </row>
  </sheetData>
  <mergeCells count="1">
    <mergeCell ref="G2:I2"/>
  </mergeCells>
  <pageMargins left="0.45" right="0.45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1"/>
  <sheetViews>
    <sheetView tabSelected="1" zoomScale="85" zoomScaleNormal="85" workbookViewId="0">
      <selection activeCell="J39" sqref="J39"/>
    </sheetView>
  </sheetViews>
  <sheetFormatPr defaultColWidth="9.109375" defaultRowHeight="13.2" x14ac:dyDescent="0.25"/>
  <cols>
    <col min="1" max="2" width="9.109375" style="1"/>
    <col min="3" max="4" width="9.109375" style="1" customWidth="1"/>
    <col min="5" max="5" width="12.77734375" style="1" customWidth="1"/>
    <col min="6" max="6" width="18" style="1" bestFit="1" customWidth="1"/>
    <col min="7" max="7" width="18.5546875" style="1" customWidth="1"/>
    <col min="8" max="8" width="18.88671875" style="1" customWidth="1"/>
    <col min="9" max="9" width="16.21875" style="1" bestFit="1" customWidth="1"/>
    <col min="10" max="10" width="18.6640625" style="1" bestFit="1" customWidth="1"/>
    <col min="11" max="11" width="15" style="1" bestFit="1" customWidth="1"/>
    <col min="12" max="12" width="9.21875" style="1" bestFit="1" customWidth="1"/>
    <col min="13" max="13" width="11.5546875" style="1" bestFit="1" customWidth="1"/>
    <col min="14" max="14" width="8.33203125" style="1" bestFit="1" customWidth="1"/>
    <col min="15" max="15" width="14.88671875" style="1" bestFit="1" customWidth="1"/>
    <col min="16" max="16" width="29.33203125" style="1" bestFit="1" customWidth="1"/>
    <col min="17" max="17" width="21.109375" style="1" bestFit="1" customWidth="1"/>
    <col min="18" max="16384" width="9.109375" style="1"/>
  </cols>
  <sheetData>
    <row r="2" spans="2:18" x14ac:dyDescent="0.25">
      <c r="G2" s="15" t="s">
        <v>11</v>
      </c>
      <c r="H2" s="15"/>
      <c r="I2" s="15"/>
    </row>
    <row r="3" spans="2:18" x14ac:dyDescent="0.25">
      <c r="H3" s="2" t="s">
        <v>0</v>
      </c>
      <c r="I3" s="2" t="s">
        <v>1</v>
      </c>
    </row>
    <row r="4" spans="2:18" x14ac:dyDescent="0.25">
      <c r="G4" s="3" t="s">
        <v>18</v>
      </c>
      <c r="H4" s="4">
        <v>100</v>
      </c>
      <c r="I4" s="4"/>
    </row>
    <row r="5" spans="2:18" x14ac:dyDescent="0.25">
      <c r="G5" s="3" t="s">
        <v>19</v>
      </c>
      <c r="H5" s="4">
        <v>200</v>
      </c>
      <c r="I5" s="4">
        <v>5</v>
      </c>
      <c r="J5" s="1" t="s">
        <v>28</v>
      </c>
    </row>
    <row r="6" spans="2:18" x14ac:dyDescent="0.25">
      <c r="G6" s="3" t="s">
        <v>7</v>
      </c>
      <c r="H6" s="5">
        <v>0.05</v>
      </c>
      <c r="I6" s="4"/>
    </row>
    <row r="7" spans="2:18" x14ac:dyDescent="0.25">
      <c r="G7" s="3" t="s">
        <v>16</v>
      </c>
      <c r="H7" s="7">
        <v>-1</v>
      </c>
      <c r="I7" s="4"/>
    </row>
    <row r="8" spans="2:18" x14ac:dyDescent="0.25">
      <c r="G8" s="3" t="s">
        <v>12</v>
      </c>
      <c r="H8" s="7">
        <v>100</v>
      </c>
      <c r="I8" s="4">
        <v>10</v>
      </c>
    </row>
    <row r="9" spans="2:18" x14ac:dyDescent="0.25">
      <c r="G9" s="3" t="s">
        <v>13</v>
      </c>
      <c r="H9" s="7">
        <v>99</v>
      </c>
      <c r="I9" s="4">
        <v>10</v>
      </c>
    </row>
    <row r="10" spans="2:18" x14ac:dyDescent="0.25">
      <c r="G10" s="3" t="s">
        <v>20</v>
      </c>
      <c r="H10" s="5">
        <v>0.8</v>
      </c>
      <c r="I10" s="4"/>
    </row>
    <row r="12" spans="2:18" s="2" customFormat="1" x14ac:dyDescent="0.25">
      <c r="B12" s="13" t="s">
        <v>25</v>
      </c>
      <c r="C12" s="13" t="s">
        <v>21</v>
      </c>
      <c r="D12" s="13" t="s">
        <v>22</v>
      </c>
      <c r="E12" s="13" t="s">
        <v>23</v>
      </c>
      <c r="F12" s="13" t="s">
        <v>26</v>
      </c>
      <c r="G12" s="13" t="s">
        <v>27</v>
      </c>
      <c r="H12" s="13" t="s">
        <v>15</v>
      </c>
      <c r="I12" s="13" t="s">
        <v>24</v>
      </c>
      <c r="J12" s="13" t="s">
        <v>14</v>
      </c>
      <c r="K12" s="13" t="s">
        <v>2</v>
      </c>
      <c r="L12" s="13" t="s">
        <v>3</v>
      </c>
      <c r="M12" s="13" t="s">
        <v>5</v>
      </c>
      <c r="N12" s="13" t="s">
        <v>8</v>
      </c>
      <c r="O12" s="13" t="s">
        <v>4</v>
      </c>
      <c r="P12" s="13" t="s">
        <v>6</v>
      </c>
      <c r="Q12" s="13" t="s">
        <v>17</v>
      </c>
    </row>
    <row r="13" spans="2:18" s="2" customFormat="1" x14ac:dyDescent="0.25">
      <c r="H13" s="10"/>
      <c r="I13" s="10"/>
      <c r="J13" s="10"/>
      <c r="K13" s="10"/>
      <c r="L13" s="10"/>
      <c r="M13" s="10"/>
      <c r="N13" s="10"/>
      <c r="O13" s="11">
        <v>0</v>
      </c>
      <c r="P13" s="10"/>
      <c r="Q13" s="10"/>
    </row>
    <row r="14" spans="2:18" x14ac:dyDescent="0.25">
      <c r="B14" s="4">
        <v>1</v>
      </c>
      <c r="C14" s="14">
        <f ca="1">NORMSINV(RAND())</f>
        <v>1.497777575233483</v>
      </c>
      <c r="D14" s="14">
        <f ca="1">NORMSINV(RAND())</f>
        <v>0.86108281059339065</v>
      </c>
      <c r="E14" s="7">
        <f ca="1">ROUND(NORMINV(RAND(),$H$5,$I$5),2)</f>
        <v>201.27</v>
      </c>
      <c r="F14" s="7">
        <f ca="1">$H$8+C14*$I$8</f>
        <v>114.97777575233484</v>
      </c>
      <c r="G14" s="6">
        <f ca="1">$H$9+$I$9*($H$10*C14+SQRT(1-$H$10^2)*D14)</f>
        <v>116.14871746542821</v>
      </c>
      <c r="H14" s="11">
        <f ca="1">E14*G14</f>
        <v>23377.252364266737</v>
      </c>
      <c r="I14" s="11">
        <f t="shared" ref="I14:I37" si="0">$H$5*$H$4</f>
        <v>20000</v>
      </c>
      <c r="J14" s="11">
        <f t="shared" ref="J14:J37" ca="1" si="1">$H$5*F14</f>
        <v>22995.555150466967</v>
      </c>
      <c r="K14" s="11">
        <f t="shared" ref="K14:K37" si="2">O13</f>
        <v>0</v>
      </c>
      <c r="L14" s="11">
        <f ca="1">MAX(J14-H14,0)</f>
        <v>0</v>
      </c>
      <c r="M14" s="11">
        <f t="shared" ref="M14:M37" ca="1" si="3">-MIN(J14-H14,0)</f>
        <v>381.69721379976909</v>
      </c>
      <c r="N14" s="11">
        <f t="shared" ref="N14:N37" si="4">K14*$H$6/12</f>
        <v>0</v>
      </c>
      <c r="O14" s="11">
        <f ca="1">MAX(K14+L14-M14+N14,0)</f>
        <v>0</v>
      </c>
      <c r="P14" s="11">
        <f ca="1">I14+(O14-O13)</f>
        <v>20000</v>
      </c>
      <c r="Q14" s="11">
        <f ca="1">H14+I14-J14</f>
        <v>20381.697213799769</v>
      </c>
      <c r="R14" s="9"/>
    </row>
    <row r="15" spans="2:18" x14ac:dyDescent="0.25">
      <c r="B15" s="4">
        <v>2</v>
      </c>
      <c r="C15" s="14">
        <f t="shared" ref="C15:D37" ca="1" si="5">NORMSINV(RAND())</f>
        <v>0.49360933112791622</v>
      </c>
      <c r="D15" s="14">
        <f t="shared" ca="1" si="5"/>
        <v>-1.2960092693025604</v>
      </c>
      <c r="E15" s="7">
        <f t="shared" ref="E15:E37" ca="1" si="6">ROUND(NORMINV(RAND(),$H$5,$I$5),2)</f>
        <v>209.29</v>
      </c>
      <c r="F15" s="7">
        <f t="shared" ref="F15:F37" ca="1" si="7">$H$8+C15*$I$8</f>
        <v>104.93609331127917</v>
      </c>
      <c r="G15" s="6">
        <f t="shared" ref="G15:G37" ca="1" si="8">$H$9+$I$9*($H$10*C15+SQRT(1-$H$10^2)*D15)</f>
        <v>95.172819033207972</v>
      </c>
      <c r="H15" s="11">
        <f t="shared" ref="H15:H37" ca="1" si="9">E15*G15</f>
        <v>19918.719295460094</v>
      </c>
      <c r="I15" s="11">
        <f t="shared" si="0"/>
        <v>20000</v>
      </c>
      <c r="J15" s="11">
        <f t="shared" ca="1" si="1"/>
        <v>20987.218662255833</v>
      </c>
      <c r="K15" s="11">
        <f t="shared" ca="1" si="2"/>
        <v>0</v>
      </c>
      <c r="L15" s="11">
        <f t="shared" ref="L15:L37" ca="1" si="10">MAX(J15-H15,0)</f>
        <v>1068.4993667957388</v>
      </c>
      <c r="M15" s="11">
        <f t="shared" ca="1" si="3"/>
        <v>0</v>
      </c>
      <c r="N15" s="11">
        <f t="shared" ca="1" si="4"/>
        <v>0</v>
      </c>
      <c r="O15" s="11">
        <f t="shared" ref="O15:O37" ca="1" si="11">MAX(K15+L15-M15+N15,0)</f>
        <v>1068.4993667957388</v>
      </c>
      <c r="P15" s="11">
        <f t="shared" ref="P15:P37" ca="1" si="12">I15+(O15-O14)</f>
        <v>21068.499366795739</v>
      </c>
      <c r="Q15" s="11">
        <f t="shared" ref="Q15:Q37" ca="1" si="13">H15+I15-J15</f>
        <v>18931.500633204258</v>
      </c>
      <c r="R15" s="9"/>
    </row>
    <row r="16" spans="2:18" x14ac:dyDescent="0.25">
      <c r="B16" s="4">
        <v>3</v>
      </c>
      <c r="C16" s="14">
        <f t="shared" ca="1" si="5"/>
        <v>-1.3293232990013204</v>
      </c>
      <c r="D16" s="14">
        <f t="shared" ca="1" si="5"/>
        <v>-0.23778563979067255</v>
      </c>
      <c r="E16" s="7">
        <f t="shared" ca="1" si="6"/>
        <v>209.63</v>
      </c>
      <c r="F16" s="7">
        <f t="shared" ca="1" si="7"/>
        <v>86.706767009986791</v>
      </c>
      <c r="G16" s="6">
        <f t="shared" ca="1" si="8"/>
        <v>86.938699769245403</v>
      </c>
      <c r="H16" s="11">
        <f t="shared" ca="1" si="9"/>
        <v>18224.959632626913</v>
      </c>
      <c r="I16" s="11">
        <f t="shared" si="0"/>
        <v>20000</v>
      </c>
      <c r="J16" s="11">
        <f t="shared" ca="1" si="1"/>
        <v>17341.353401997359</v>
      </c>
      <c r="K16" s="11">
        <f t="shared" ca="1" si="2"/>
        <v>1068.4993667957388</v>
      </c>
      <c r="L16" s="11">
        <f t="shared" ca="1" si="10"/>
        <v>0</v>
      </c>
      <c r="M16" s="11">
        <f t="shared" ca="1" si="3"/>
        <v>883.60623062955347</v>
      </c>
      <c r="N16" s="11">
        <f t="shared" ca="1" si="4"/>
        <v>4.4520806949822456</v>
      </c>
      <c r="O16" s="11">
        <f t="shared" ca="1" si="11"/>
        <v>189.34521686116753</v>
      </c>
      <c r="P16" s="11">
        <f t="shared" ca="1" si="12"/>
        <v>19120.845850065431</v>
      </c>
      <c r="Q16" s="11">
        <f t="shared" ca="1" si="13"/>
        <v>20883.60623062955</v>
      </c>
      <c r="R16" s="9"/>
    </row>
    <row r="17" spans="2:18" x14ac:dyDescent="0.25">
      <c r="B17" s="4">
        <v>4</v>
      </c>
      <c r="C17" s="14">
        <f t="shared" ca="1" si="5"/>
        <v>0.2975958129263786</v>
      </c>
      <c r="D17" s="14">
        <f t="shared" ca="1" si="5"/>
        <v>-1.2616645457446538</v>
      </c>
      <c r="E17" s="7">
        <f t="shared" ca="1" si="6"/>
        <v>203.19</v>
      </c>
      <c r="F17" s="7">
        <f t="shared" ca="1" si="7"/>
        <v>102.97595812926379</v>
      </c>
      <c r="G17" s="6">
        <f t="shared" ca="1" si="8"/>
        <v>93.810779228943105</v>
      </c>
      <c r="H17" s="11">
        <f t="shared" ca="1" si="9"/>
        <v>19061.41223152895</v>
      </c>
      <c r="I17" s="11">
        <f t="shared" si="0"/>
        <v>20000</v>
      </c>
      <c r="J17" s="11">
        <f t="shared" ca="1" si="1"/>
        <v>20595.191625852756</v>
      </c>
      <c r="K17" s="11">
        <f t="shared" ca="1" si="2"/>
        <v>189.34521686116753</v>
      </c>
      <c r="L17" s="11">
        <f t="shared" ca="1" si="10"/>
        <v>1533.7793943238066</v>
      </c>
      <c r="M17" s="11">
        <f t="shared" ca="1" si="3"/>
        <v>0</v>
      </c>
      <c r="N17" s="11">
        <f t="shared" ca="1" si="4"/>
        <v>0.788938403588198</v>
      </c>
      <c r="O17" s="11">
        <f t="shared" ca="1" si="11"/>
        <v>1723.9135495885623</v>
      </c>
      <c r="P17" s="11">
        <f t="shared" ca="1" si="12"/>
        <v>21534.568332727395</v>
      </c>
      <c r="Q17" s="11">
        <f t="shared" ca="1" si="13"/>
        <v>18466.220605676193</v>
      </c>
      <c r="R17" s="9"/>
    </row>
    <row r="18" spans="2:18" x14ac:dyDescent="0.25">
      <c r="B18" s="4">
        <v>5</v>
      </c>
      <c r="C18" s="14">
        <f t="shared" ca="1" si="5"/>
        <v>5.7331587415602965E-2</v>
      </c>
      <c r="D18" s="14">
        <f t="shared" ca="1" si="5"/>
        <v>-1.0942650162602043</v>
      </c>
      <c r="E18" s="7">
        <f t="shared" ca="1" si="6"/>
        <v>199.62</v>
      </c>
      <c r="F18" s="7">
        <f t="shared" ca="1" si="7"/>
        <v>100.57331587415602</v>
      </c>
      <c r="G18" s="6">
        <f t="shared" ca="1" si="8"/>
        <v>92.893062601763603</v>
      </c>
      <c r="H18" s="11">
        <f t="shared" ca="1" si="9"/>
        <v>18543.313156564051</v>
      </c>
      <c r="I18" s="11">
        <f t="shared" si="0"/>
        <v>20000</v>
      </c>
      <c r="J18" s="11">
        <f t="shared" ca="1" si="1"/>
        <v>20114.663174831203</v>
      </c>
      <c r="K18" s="11">
        <f t="shared" ca="1" si="2"/>
        <v>1723.9135495885623</v>
      </c>
      <c r="L18" s="11">
        <f t="shared" ca="1" si="10"/>
        <v>1571.3500182671523</v>
      </c>
      <c r="M18" s="11">
        <f t="shared" ca="1" si="3"/>
        <v>0</v>
      </c>
      <c r="N18" s="11">
        <f t="shared" ca="1" si="4"/>
        <v>7.1829731232856773</v>
      </c>
      <c r="O18" s="11">
        <f t="shared" ca="1" si="11"/>
        <v>3302.446540979</v>
      </c>
      <c r="P18" s="11">
        <f t="shared" ca="1" si="12"/>
        <v>21578.532991390439</v>
      </c>
      <c r="Q18" s="11">
        <f t="shared" ca="1" si="13"/>
        <v>18428.649981732848</v>
      </c>
      <c r="R18" s="9"/>
    </row>
    <row r="19" spans="2:18" x14ac:dyDescent="0.25">
      <c r="B19" s="4">
        <v>6</v>
      </c>
      <c r="C19" s="14">
        <f t="shared" ca="1" si="5"/>
        <v>-1.100478204081301</v>
      </c>
      <c r="D19" s="14">
        <f t="shared" ca="1" si="5"/>
        <v>-1.0460544522183448</v>
      </c>
      <c r="E19" s="7">
        <f t="shared" ca="1" si="6"/>
        <v>201.75</v>
      </c>
      <c r="F19" s="7">
        <f t="shared" ca="1" si="7"/>
        <v>88.995217959186988</v>
      </c>
      <c r="G19" s="6">
        <f t="shared" ca="1" si="8"/>
        <v>83.919847654039529</v>
      </c>
      <c r="H19" s="11">
        <f t="shared" ca="1" si="9"/>
        <v>16930.829264202475</v>
      </c>
      <c r="I19" s="11">
        <f t="shared" si="0"/>
        <v>20000</v>
      </c>
      <c r="J19" s="11">
        <f t="shared" ca="1" si="1"/>
        <v>17799.043591837399</v>
      </c>
      <c r="K19" s="11">
        <f t="shared" ca="1" si="2"/>
        <v>3302.446540979</v>
      </c>
      <c r="L19" s="11">
        <f t="shared" ca="1" si="10"/>
        <v>868.21432763492339</v>
      </c>
      <c r="M19" s="11">
        <f t="shared" ca="1" si="3"/>
        <v>0</v>
      </c>
      <c r="N19" s="11">
        <f t="shared" ca="1" si="4"/>
        <v>13.760193920745834</v>
      </c>
      <c r="O19" s="11">
        <f t="shared" ca="1" si="11"/>
        <v>4184.4210625346695</v>
      </c>
      <c r="P19" s="11">
        <f t="shared" ca="1" si="12"/>
        <v>20881.974521555669</v>
      </c>
      <c r="Q19" s="11">
        <f t="shared" ca="1" si="13"/>
        <v>19131.785672365077</v>
      </c>
      <c r="R19" s="9"/>
    </row>
    <row r="20" spans="2:18" x14ac:dyDescent="0.25">
      <c r="B20" s="4">
        <v>7</v>
      </c>
      <c r="C20" s="14">
        <f t="shared" ca="1" si="5"/>
        <v>0.11817047317578196</v>
      </c>
      <c r="D20" s="14">
        <f t="shared" ca="1" si="5"/>
        <v>1.3631162338757901</v>
      </c>
      <c r="E20" s="7">
        <f t="shared" ca="1" si="6"/>
        <v>192.94</v>
      </c>
      <c r="F20" s="7">
        <f t="shared" ca="1" si="7"/>
        <v>101.18170473175782</v>
      </c>
      <c r="G20" s="6">
        <f t="shared" ca="1" si="8"/>
        <v>108.12406118866099</v>
      </c>
      <c r="H20" s="11">
        <f t="shared" ca="1" si="9"/>
        <v>20861.45636574025</v>
      </c>
      <c r="I20" s="11">
        <f t="shared" si="0"/>
        <v>20000</v>
      </c>
      <c r="J20" s="11">
        <f t="shared" ca="1" si="1"/>
        <v>20236.340946351564</v>
      </c>
      <c r="K20" s="11">
        <f t="shared" ca="1" si="2"/>
        <v>4184.4210625346695</v>
      </c>
      <c r="L20" s="11">
        <f t="shared" ca="1" si="10"/>
        <v>0</v>
      </c>
      <c r="M20" s="11">
        <f t="shared" ca="1" si="3"/>
        <v>625.11541938868686</v>
      </c>
      <c r="N20" s="11">
        <f t="shared" ca="1" si="4"/>
        <v>17.435087760561125</v>
      </c>
      <c r="O20" s="11">
        <f t="shared" ca="1" si="11"/>
        <v>3576.7407309065438</v>
      </c>
      <c r="P20" s="11">
        <f t="shared" ca="1" si="12"/>
        <v>19392.319668371874</v>
      </c>
      <c r="Q20" s="11">
        <f t="shared" ca="1" si="13"/>
        <v>20625.115419388683</v>
      </c>
      <c r="R20" s="9"/>
    </row>
    <row r="21" spans="2:18" x14ac:dyDescent="0.25">
      <c r="B21" s="4">
        <v>8</v>
      </c>
      <c r="C21" s="14">
        <f t="shared" ca="1" si="5"/>
        <v>1.4564903573199461</v>
      </c>
      <c r="D21" s="14">
        <f t="shared" ca="1" si="5"/>
        <v>-0.40676424073931916</v>
      </c>
      <c r="E21" s="7">
        <f t="shared" ca="1" si="6"/>
        <v>194.69</v>
      </c>
      <c r="F21" s="7">
        <f t="shared" ca="1" si="7"/>
        <v>114.56490357319946</v>
      </c>
      <c r="G21" s="6">
        <f t="shared" ca="1" si="8"/>
        <v>108.21133741412365</v>
      </c>
      <c r="H21" s="11">
        <f t="shared" ca="1" si="9"/>
        <v>21067.665281155732</v>
      </c>
      <c r="I21" s="11">
        <f t="shared" si="0"/>
        <v>20000</v>
      </c>
      <c r="J21" s="11">
        <f t="shared" ca="1" si="1"/>
        <v>22912.980714639893</v>
      </c>
      <c r="K21" s="11">
        <f t="shared" ca="1" si="2"/>
        <v>3576.7407309065438</v>
      </c>
      <c r="L21" s="11">
        <f t="shared" ca="1" si="10"/>
        <v>1845.3154334841602</v>
      </c>
      <c r="M21" s="11">
        <f t="shared" ca="1" si="3"/>
        <v>0</v>
      </c>
      <c r="N21" s="11">
        <f t="shared" ca="1" si="4"/>
        <v>14.903086378777267</v>
      </c>
      <c r="O21" s="11">
        <f t="shared" ca="1" si="11"/>
        <v>5436.9592507694815</v>
      </c>
      <c r="P21" s="11">
        <f t="shared" ca="1" si="12"/>
        <v>21860.218519862938</v>
      </c>
      <c r="Q21" s="11">
        <f t="shared" ca="1" si="13"/>
        <v>18154.684566515836</v>
      </c>
      <c r="R21" s="9"/>
    </row>
    <row r="22" spans="2:18" x14ac:dyDescent="0.25">
      <c r="B22" s="4">
        <v>9</v>
      </c>
      <c r="C22" s="14">
        <f t="shared" ca="1" si="5"/>
        <v>0.70347223956029559</v>
      </c>
      <c r="D22" s="14">
        <f t="shared" ca="1" si="5"/>
        <v>-0.91533974846721666</v>
      </c>
      <c r="E22" s="7">
        <f t="shared" ca="1" si="6"/>
        <v>206.91</v>
      </c>
      <c r="F22" s="7">
        <f t="shared" ca="1" si="7"/>
        <v>107.03472239560296</v>
      </c>
      <c r="G22" s="6">
        <f t="shared" ca="1" si="8"/>
        <v>99.135739425679063</v>
      </c>
      <c r="H22" s="11">
        <f t="shared" ca="1" si="9"/>
        <v>20512.175844567253</v>
      </c>
      <c r="I22" s="11">
        <f t="shared" si="0"/>
        <v>20000</v>
      </c>
      <c r="J22" s="11">
        <f t="shared" ca="1" si="1"/>
        <v>21406.94447912059</v>
      </c>
      <c r="K22" s="11">
        <f t="shared" ca="1" si="2"/>
        <v>5436.9592507694815</v>
      </c>
      <c r="L22" s="11">
        <f t="shared" ca="1" si="10"/>
        <v>894.7686345533366</v>
      </c>
      <c r="M22" s="11">
        <f t="shared" ca="1" si="3"/>
        <v>0</v>
      </c>
      <c r="N22" s="11">
        <f t="shared" ca="1" si="4"/>
        <v>22.653996878206172</v>
      </c>
      <c r="O22" s="11">
        <f t="shared" ca="1" si="11"/>
        <v>6354.3818822010244</v>
      </c>
      <c r="P22" s="11">
        <f t="shared" ca="1" si="12"/>
        <v>20917.422631431542</v>
      </c>
      <c r="Q22" s="11">
        <f t="shared" ca="1" si="13"/>
        <v>19105.231365446663</v>
      </c>
      <c r="R22" s="9"/>
    </row>
    <row r="23" spans="2:18" x14ac:dyDescent="0.25">
      <c r="B23" s="4">
        <v>10</v>
      </c>
      <c r="C23" s="14">
        <f t="shared" ca="1" si="5"/>
        <v>1.0712998885554348</v>
      </c>
      <c r="D23" s="14">
        <f t="shared" ca="1" si="5"/>
        <v>-2.5577170483969156</v>
      </c>
      <c r="E23" s="7">
        <f t="shared" ca="1" si="6"/>
        <v>192.11</v>
      </c>
      <c r="F23" s="7">
        <f t="shared" ca="1" si="7"/>
        <v>110.71299888555436</v>
      </c>
      <c r="G23" s="6">
        <f t="shared" ca="1" si="8"/>
        <v>92.22409681806198</v>
      </c>
      <c r="H23" s="11">
        <f t="shared" ca="1" si="9"/>
        <v>17717.171239717889</v>
      </c>
      <c r="I23" s="11">
        <f t="shared" si="0"/>
        <v>20000</v>
      </c>
      <c r="J23" s="11">
        <f t="shared" ca="1" si="1"/>
        <v>22142.59977711087</v>
      </c>
      <c r="K23" s="11">
        <f t="shared" ca="1" si="2"/>
        <v>6354.3818822010244</v>
      </c>
      <c r="L23" s="11">
        <f t="shared" ca="1" si="10"/>
        <v>4425.4285373929815</v>
      </c>
      <c r="M23" s="11">
        <f t="shared" ca="1" si="3"/>
        <v>0</v>
      </c>
      <c r="N23" s="11">
        <f t="shared" ca="1" si="4"/>
        <v>26.476591175837601</v>
      </c>
      <c r="O23" s="11">
        <f t="shared" ca="1" si="11"/>
        <v>10806.287010769844</v>
      </c>
      <c r="P23" s="11">
        <f t="shared" ca="1" si="12"/>
        <v>24451.905128568818</v>
      </c>
      <c r="Q23" s="11">
        <f t="shared" ca="1" si="13"/>
        <v>15574.571462607022</v>
      </c>
      <c r="R23" s="9"/>
    </row>
    <row r="24" spans="2:18" x14ac:dyDescent="0.25">
      <c r="B24" s="4">
        <v>11</v>
      </c>
      <c r="C24" s="14">
        <f t="shared" ca="1" si="5"/>
        <v>-0.30339336836327874</v>
      </c>
      <c r="D24" s="14">
        <f t="shared" ca="1" si="5"/>
        <v>-1.0632610280716455</v>
      </c>
      <c r="E24" s="7">
        <f t="shared" ca="1" si="6"/>
        <v>192.03</v>
      </c>
      <c r="F24" s="7">
        <f t="shared" ca="1" si="7"/>
        <v>96.966066316367218</v>
      </c>
      <c r="G24" s="6">
        <f t="shared" ca="1" si="8"/>
        <v>90.193286884663905</v>
      </c>
      <c r="H24" s="11">
        <f t="shared" ca="1" si="9"/>
        <v>17319.816880462011</v>
      </c>
      <c r="I24" s="11">
        <f t="shared" si="0"/>
        <v>20000</v>
      </c>
      <c r="J24" s="11">
        <f t="shared" ca="1" si="1"/>
        <v>19393.213263273443</v>
      </c>
      <c r="K24" s="11">
        <f t="shared" ca="1" si="2"/>
        <v>10806.287010769844</v>
      </c>
      <c r="L24" s="11">
        <f t="shared" ca="1" si="10"/>
        <v>2073.396382811432</v>
      </c>
      <c r="M24" s="11">
        <f t="shared" ca="1" si="3"/>
        <v>0</v>
      </c>
      <c r="N24" s="11">
        <f t="shared" ca="1" si="4"/>
        <v>45.026195878207687</v>
      </c>
      <c r="O24" s="11">
        <f t="shared" ca="1" si="11"/>
        <v>12924.709589459484</v>
      </c>
      <c r="P24" s="11">
        <f t="shared" ca="1" si="12"/>
        <v>22118.422578689642</v>
      </c>
      <c r="Q24" s="11">
        <f t="shared" ca="1" si="13"/>
        <v>17926.603617188564</v>
      </c>
      <c r="R24" s="9"/>
    </row>
    <row r="25" spans="2:18" x14ac:dyDescent="0.25">
      <c r="B25" s="4">
        <v>12</v>
      </c>
      <c r="C25" s="14">
        <f t="shared" ca="1" si="5"/>
        <v>-1.6102749750620751</v>
      </c>
      <c r="D25" s="14">
        <f t="shared" ca="1" si="5"/>
        <v>-0.14106634737605306</v>
      </c>
      <c r="E25" s="7">
        <f t="shared" ca="1" si="6"/>
        <v>217.76</v>
      </c>
      <c r="F25" s="7">
        <f t="shared" ca="1" si="7"/>
        <v>83.897250249379255</v>
      </c>
      <c r="G25" s="6">
        <f t="shared" ca="1" si="8"/>
        <v>85.271402115247085</v>
      </c>
      <c r="H25" s="11">
        <f t="shared" ca="1" si="9"/>
        <v>18568.700524616204</v>
      </c>
      <c r="I25" s="11">
        <f t="shared" si="0"/>
        <v>20000</v>
      </c>
      <c r="J25" s="11">
        <f t="shared" ca="1" si="1"/>
        <v>16779.45004987585</v>
      </c>
      <c r="K25" s="11">
        <f t="shared" ca="1" si="2"/>
        <v>12924.709589459484</v>
      </c>
      <c r="L25" s="11">
        <f t="shared" ca="1" si="10"/>
        <v>0</v>
      </c>
      <c r="M25" s="11">
        <f t="shared" ca="1" si="3"/>
        <v>1789.2504747403545</v>
      </c>
      <c r="N25" s="11">
        <f t="shared" ca="1" si="4"/>
        <v>53.852956622747854</v>
      </c>
      <c r="O25" s="11">
        <f t="shared" ca="1" si="11"/>
        <v>11189.312071341878</v>
      </c>
      <c r="P25" s="11">
        <f t="shared" ca="1" si="12"/>
        <v>18264.602481882393</v>
      </c>
      <c r="Q25" s="11">
        <f t="shared" ca="1" si="13"/>
        <v>21789.250474740351</v>
      </c>
      <c r="R25" s="9"/>
    </row>
    <row r="26" spans="2:18" x14ac:dyDescent="0.25">
      <c r="B26" s="4">
        <v>13</v>
      </c>
      <c r="C26" s="14">
        <f t="shared" ca="1" si="5"/>
        <v>-2.6541906066075267E-2</v>
      </c>
      <c r="D26" s="14">
        <f t="shared" ca="1" si="5"/>
        <v>-1.5611772189753739</v>
      </c>
      <c r="E26" s="7">
        <f t="shared" ca="1" si="6"/>
        <v>203.55</v>
      </c>
      <c r="F26" s="7">
        <f t="shared" ca="1" si="7"/>
        <v>99.734580939339253</v>
      </c>
      <c r="G26" s="6">
        <f t="shared" ca="1" si="8"/>
        <v>89.420601437619155</v>
      </c>
      <c r="H26" s="11">
        <f t="shared" ca="1" si="9"/>
        <v>18201.56342262738</v>
      </c>
      <c r="I26" s="11">
        <f t="shared" si="0"/>
        <v>20000</v>
      </c>
      <c r="J26" s="11">
        <f t="shared" ca="1" si="1"/>
        <v>19946.91618786785</v>
      </c>
      <c r="K26" s="11">
        <f t="shared" ca="1" si="2"/>
        <v>11189.312071341878</v>
      </c>
      <c r="L26" s="11">
        <f t="shared" ca="1" si="10"/>
        <v>1745.35276524047</v>
      </c>
      <c r="M26" s="11">
        <f t="shared" ca="1" si="3"/>
        <v>0</v>
      </c>
      <c r="N26" s="11">
        <f t="shared" ca="1" si="4"/>
        <v>46.622133630591158</v>
      </c>
      <c r="O26" s="11">
        <f t="shared" ca="1" si="11"/>
        <v>12981.286970212939</v>
      </c>
      <c r="P26" s="11">
        <f t="shared" ca="1" si="12"/>
        <v>21791.974898871063</v>
      </c>
      <c r="Q26" s="11">
        <f t="shared" ca="1" si="13"/>
        <v>18254.647234759534</v>
      </c>
      <c r="R26" s="9"/>
    </row>
    <row r="27" spans="2:18" x14ac:dyDescent="0.25">
      <c r="B27" s="4">
        <v>14</v>
      </c>
      <c r="C27" s="14">
        <f t="shared" ca="1" si="5"/>
        <v>0.81200804262546999</v>
      </c>
      <c r="D27" s="14">
        <f t="shared" ca="1" si="5"/>
        <v>0.63624608042055641</v>
      </c>
      <c r="E27" s="7">
        <f t="shared" ca="1" si="6"/>
        <v>198.61</v>
      </c>
      <c r="F27" s="7">
        <f t="shared" ca="1" si="7"/>
        <v>108.1200804262547</v>
      </c>
      <c r="G27" s="6">
        <f t="shared" ca="1" si="8"/>
        <v>109.31354082352709</v>
      </c>
      <c r="H27" s="11">
        <f t="shared" ca="1" si="9"/>
        <v>21710.762342960716</v>
      </c>
      <c r="I27" s="11">
        <f t="shared" si="0"/>
        <v>20000</v>
      </c>
      <c r="J27" s="11">
        <f t="shared" ca="1" si="1"/>
        <v>21624.01608525094</v>
      </c>
      <c r="K27" s="11">
        <f t="shared" ca="1" si="2"/>
        <v>12981.286970212939</v>
      </c>
      <c r="L27" s="11">
        <f t="shared" ca="1" si="10"/>
        <v>0</v>
      </c>
      <c r="M27" s="11">
        <f t="shared" ca="1" si="3"/>
        <v>86.746257709775819</v>
      </c>
      <c r="N27" s="11">
        <f t="shared" ca="1" si="4"/>
        <v>54.088695709220588</v>
      </c>
      <c r="O27" s="11">
        <f t="shared" ca="1" si="11"/>
        <v>12948.629408212384</v>
      </c>
      <c r="P27" s="11">
        <f t="shared" ca="1" si="12"/>
        <v>19967.342437999447</v>
      </c>
      <c r="Q27" s="11">
        <f t="shared" ca="1" si="13"/>
        <v>20086.746257709779</v>
      </c>
      <c r="R27" s="9"/>
    </row>
    <row r="28" spans="2:18" x14ac:dyDescent="0.25">
      <c r="B28" s="4">
        <v>15</v>
      </c>
      <c r="C28" s="14">
        <f t="shared" ca="1" si="5"/>
        <v>-0.27286517900565233</v>
      </c>
      <c r="D28" s="14">
        <f t="shared" ca="1" si="5"/>
        <v>8.7048791420740901E-2</v>
      </c>
      <c r="E28" s="7">
        <f t="shared" ca="1" si="6"/>
        <v>193.39</v>
      </c>
      <c r="F28" s="7">
        <f t="shared" ca="1" si="7"/>
        <v>97.271348209943483</v>
      </c>
      <c r="G28" s="6">
        <f t="shared" ca="1" si="8"/>
        <v>97.33937131647923</v>
      </c>
      <c r="H28" s="11">
        <f t="shared" ca="1" si="9"/>
        <v>18824.461018893919</v>
      </c>
      <c r="I28" s="11">
        <f t="shared" si="0"/>
        <v>20000</v>
      </c>
      <c r="J28" s="11">
        <f t="shared" ca="1" si="1"/>
        <v>19454.269641988696</v>
      </c>
      <c r="K28" s="11">
        <f t="shared" ca="1" si="2"/>
        <v>12948.629408212384</v>
      </c>
      <c r="L28" s="11">
        <f t="shared" ca="1" si="10"/>
        <v>629.80862309477743</v>
      </c>
      <c r="M28" s="11">
        <f t="shared" ca="1" si="3"/>
        <v>0</v>
      </c>
      <c r="N28" s="11">
        <f t="shared" ca="1" si="4"/>
        <v>53.952622534218271</v>
      </c>
      <c r="O28" s="11">
        <f t="shared" ca="1" si="11"/>
        <v>13632.390653841379</v>
      </c>
      <c r="P28" s="11">
        <f t="shared" ca="1" si="12"/>
        <v>20683.761245628993</v>
      </c>
      <c r="Q28" s="11">
        <f t="shared" ca="1" si="13"/>
        <v>19370.191376905223</v>
      </c>
      <c r="R28" s="9"/>
    </row>
    <row r="29" spans="2:18" x14ac:dyDescent="0.25">
      <c r="B29" s="4">
        <v>16</v>
      </c>
      <c r="C29" s="14">
        <f t="shared" ca="1" si="5"/>
        <v>-0.23882682471304612</v>
      </c>
      <c r="D29" s="14">
        <f t="shared" ca="1" si="5"/>
        <v>0.36194258633867954</v>
      </c>
      <c r="E29" s="7">
        <f t="shared" ca="1" si="6"/>
        <v>199.4</v>
      </c>
      <c r="F29" s="7">
        <f t="shared" ca="1" si="7"/>
        <v>97.611731752869545</v>
      </c>
      <c r="G29" s="6">
        <f t="shared" ca="1" si="8"/>
        <v>99.261040920327702</v>
      </c>
      <c r="H29" s="11">
        <f t="shared" ca="1" si="9"/>
        <v>19792.651559513346</v>
      </c>
      <c r="I29" s="11">
        <f t="shared" si="0"/>
        <v>20000</v>
      </c>
      <c r="J29" s="11">
        <f t="shared" ca="1" si="1"/>
        <v>19522.346350573909</v>
      </c>
      <c r="K29" s="11">
        <f t="shared" ca="1" si="2"/>
        <v>13632.390653841379</v>
      </c>
      <c r="L29" s="11">
        <f t="shared" ca="1" si="10"/>
        <v>0</v>
      </c>
      <c r="M29" s="11">
        <f t="shared" ca="1" si="3"/>
        <v>270.30520893943685</v>
      </c>
      <c r="N29" s="11">
        <f t="shared" ca="1" si="4"/>
        <v>56.801627724339085</v>
      </c>
      <c r="O29" s="11">
        <f t="shared" ca="1" si="11"/>
        <v>13418.887072626281</v>
      </c>
      <c r="P29" s="11">
        <f t="shared" ca="1" si="12"/>
        <v>19786.496418784904</v>
      </c>
      <c r="Q29" s="11">
        <f t="shared" ca="1" si="13"/>
        <v>20270.305208939437</v>
      </c>
      <c r="R29" s="9"/>
    </row>
    <row r="30" spans="2:18" x14ac:dyDescent="0.25">
      <c r="B30" s="4">
        <v>17</v>
      </c>
      <c r="C30" s="14">
        <f t="shared" ca="1" si="5"/>
        <v>1.587335379988484</v>
      </c>
      <c r="D30" s="14">
        <f t="shared" ca="1" si="5"/>
        <v>-0.63347093874904969</v>
      </c>
      <c r="E30" s="7">
        <f t="shared" ca="1" si="6"/>
        <v>199.35</v>
      </c>
      <c r="F30" s="7">
        <f t="shared" ca="1" si="7"/>
        <v>115.87335379988484</v>
      </c>
      <c r="G30" s="6">
        <f t="shared" ca="1" si="8"/>
        <v>107.89785740741357</v>
      </c>
      <c r="H30" s="11">
        <f t="shared" ca="1" si="9"/>
        <v>21509.437874167896</v>
      </c>
      <c r="I30" s="11">
        <f t="shared" si="0"/>
        <v>20000</v>
      </c>
      <c r="J30" s="11">
        <f t="shared" ca="1" si="1"/>
        <v>23174.670759976969</v>
      </c>
      <c r="K30" s="11">
        <f t="shared" ca="1" si="2"/>
        <v>13418.887072626281</v>
      </c>
      <c r="L30" s="11">
        <f t="shared" ca="1" si="10"/>
        <v>1665.2328858090732</v>
      </c>
      <c r="M30" s="11">
        <f t="shared" ca="1" si="3"/>
        <v>0</v>
      </c>
      <c r="N30" s="11">
        <f t="shared" ca="1" si="4"/>
        <v>55.912029469276177</v>
      </c>
      <c r="O30" s="11">
        <f t="shared" ca="1" si="11"/>
        <v>15140.031987904631</v>
      </c>
      <c r="P30" s="11">
        <f t="shared" ca="1" si="12"/>
        <v>21721.14491527835</v>
      </c>
      <c r="Q30" s="11">
        <f t="shared" ca="1" si="13"/>
        <v>18334.767114190927</v>
      </c>
      <c r="R30" s="9"/>
    </row>
    <row r="31" spans="2:18" x14ac:dyDescent="0.25">
      <c r="B31" s="4">
        <v>18</v>
      </c>
      <c r="C31" s="14">
        <f t="shared" ca="1" si="5"/>
        <v>0.62572222497497032</v>
      </c>
      <c r="D31" s="14">
        <f t="shared" ca="1" si="5"/>
        <v>0.86237138174732764</v>
      </c>
      <c r="E31" s="7">
        <f t="shared" ca="1" si="6"/>
        <v>202.75</v>
      </c>
      <c r="F31" s="7">
        <f t="shared" ca="1" si="7"/>
        <v>106.2572222497497</v>
      </c>
      <c r="G31" s="6">
        <f t="shared" ca="1" si="8"/>
        <v>109.18000609028373</v>
      </c>
      <c r="H31" s="11">
        <f t="shared" ca="1" si="9"/>
        <v>22136.246234805025</v>
      </c>
      <c r="I31" s="11">
        <f t="shared" si="0"/>
        <v>20000</v>
      </c>
      <c r="J31" s="11">
        <f t="shared" ca="1" si="1"/>
        <v>21251.44444994994</v>
      </c>
      <c r="K31" s="11">
        <f t="shared" ca="1" si="2"/>
        <v>15140.031987904631</v>
      </c>
      <c r="L31" s="11">
        <f t="shared" ca="1" si="10"/>
        <v>0</v>
      </c>
      <c r="M31" s="11">
        <f t="shared" ca="1" si="3"/>
        <v>884.80178485508441</v>
      </c>
      <c r="N31" s="11">
        <f t="shared" ca="1" si="4"/>
        <v>63.083466616269298</v>
      </c>
      <c r="O31" s="11">
        <f t="shared" ca="1" si="11"/>
        <v>14318.313669665817</v>
      </c>
      <c r="P31" s="11">
        <f t="shared" ca="1" si="12"/>
        <v>19178.281681761186</v>
      </c>
      <c r="Q31" s="11">
        <f t="shared" ca="1" si="13"/>
        <v>20884.801784855084</v>
      </c>
      <c r="R31" s="9"/>
    </row>
    <row r="32" spans="2:18" x14ac:dyDescent="0.25">
      <c r="B32" s="4">
        <v>19</v>
      </c>
      <c r="C32" s="14">
        <f t="shared" ca="1" si="5"/>
        <v>1.0246107586856283</v>
      </c>
      <c r="D32" s="14">
        <f t="shared" ca="1" si="5"/>
        <v>-1.5427265774949199</v>
      </c>
      <c r="E32" s="7">
        <f t="shared" ca="1" si="6"/>
        <v>206.11</v>
      </c>
      <c r="F32" s="7">
        <f t="shared" ca="1" si="7"/>
        <v>110.24610758685628</v>
      </c>
      <c r="G32" s="6">
        <f t="shared" ca="1" si="8"/>
        <v>97.940526604515512</v>
      </c>
      <c r="H32" s="11">
        <f t="shared" ca="1" si="9"/>
        <v>20186.521938456692</v>
      </c>
      <c r="I32" s="11">
        <f t="shared" si="0"/>
        <v>20000</v>
      </c>
      <c r="J32" s="11">
        <f t="shared" ca="1" si="1"/>
        <v>22049.221517371258</v>
      </c>
      <c r="K32" s="11">
        <f t="shared" ca="1" si="2"/>
        <v>14318.313669665817</v>
      </c>
      <c r="L32" s="11">
        <f t="shared" ca="1" si="10"/>
        <v>1862.6995789145658</v>
      </c>
      <c r="M32" s="11">
        <f t="shared" ca="1" si="3"/>
        <v>0</v>
      </c>
      <c r="N32" s="11">
        <f t="shared" ca="1" si="4"/>
        <v>59.65964029027424</v>
      </c>
      <c r="O32" s="11">
        <f t="shared" ca="1" si="11"/>
        <v>16240.672888870657</v>
      </c>
      <c r="P32" s="11">
        <f t="shared" ca="1" si="12"/>
        <v>21922.359219204838</v>
      </c>
      <c r="Q32" s="11">
        <f t="shared" ca="1" si="13"/>
        <v>18137.300421085431</v>
      </c>
      <c r="R32" s="9"/>
    </row>
    <row r="33" spans="2:18" x14ac:dyDescent="0.25">
      <c r="B33" s="4">
        <v>20</v>
      </c>
      <c r="C33" s="14">
        <f t="shared" ca="1" si="5"/>
        <v>-1.9100367038541077</v>
      </c>
      <c r="D33" s="14">
        <f t="shared" ca="1" si="5"/>
        <v>-0.95359459369759192</v>
      </c>
      <c r="E33" s="7">
        <f t="shared" ca="1" si="6"/>
        <v>193.97</v>
      </c>
      <c r="F33" s="7">
        <f t="shared" ca="1" si="7"/>
        <v>80.89963296145892</v>
      </c>
      <c r="G33" s="6">
        <f t="shared" ca="1" si="8"/>
        <v>77.998138806981586</v>
      </c>
      <c r="H33" s="11">
        <f t="shared" ca="1" si="9"/>
        <v>15129.298984390218</v>
      </c>
      <c r="I33" s="11">
        <f t="shared" si="0"/>
        <v>20000</v>
      </c>
      <c r="J33" s="11">
        <f t="shared" ca="1" si="1"/>
        <v>16179.926592291784</v>
      </c>
      <c r="K33" s="11">
        <f t="shared" ca="1" si="2"/>
        <v>16240.672888870657</v>
      </c>
      <c r="L33" s="11">
        <f t="shared" ca="1" si="10"/>
        <v>1050.6276079015661</v>
      </c>
      <c r="M33" s="11">
        <f t="shared" ca="1" si="3"/>
        <v>0</v>
      </c>
      <c r="N33" s="11">
        <f t="shared" ca="1" si="4"/>
        <v>67.669470370294405</v>
      </c>
      <c r="O33" s="11">
        <f t="shared" ca="1" si="11"/>
        <v>17358.969967142519</v>
      </c>
      <c r="P33" s="11">
        <f t="shared" ca="1" si="12"/>
        <v>21118.297078271862</v>
      </c>
      <c r="Q33" s="11">
        <f t="shared" ca="1" si="13"/>
        <v>18949.372392098434</v>
      </c>
      <c r="R33" s="9"/>
    </row>
    <row r="34" spans="2:18" x14ac:dyDescent="0.25">
      <c r="B34" s="4">
        <v>21</v>
      </c>
      <c r="C34" s="14">
        <f t="shared" ca="1" si="5"/>
        <v>-4.2463745295935863E-2</v>
      </c>
      <c r="D34" s="14">
        <f t="shared" ca="1" si="5"/>
        <v>-1.5414966201304512</v>
      </c>
      <c r="E34" s="7">
        <f t="shared" ca="1" si="6"/>
        <v>207.29</v>
      </c>
      <c r="F34" s="7">
        <f t="shared" ca="1" si="7"/>
        <v>99.57536254704064</v>
      </c>
      <c r="G34" s="6">
        <f t="shared" ca="1" si="8"/>
        <v>89.411310316849807</v>
      </c>
      <c r="H34" s="11">
        <f t="shared" ca="1" si="9"/>
        <v>18534.070515579795</v>
      </c>
      <c r="I34" s="11">
        <f t="shared" si="0"/>
        <v>20000</v>
      </c>
      <c r="J34" s="11">
        <f t="shared" ca="1" si="1"/>
        <v>19915.072509408128</v>
      </c>
      <c r="K34" s="11">
        <f t="shared" ca="1" si="2"/>
        <v>17358.969967142519</v>
      </c>
      <c r="L34" s="11">
        <f t="shared" ca="1" si="10"/>
        <v>1381.0019938283331</v>
      </c>
      <c r="M34" s="11">
        <f t="shared" ca="1" si="3"/>
        <v>0</v>
      </c>
      <c r="N34" s="11">
        <f t="shared" ca="1" si="4"/>
        <v>72.329041529760502</v>
      </c>
      <c r="O34" s="11">
        <f t="shared" ca="1" si="11"/>
        <v>18812.301002500612</v>
      </c>
      <c r="P34" s="11">
        <f t="shared" ca="1" si="12"/>
        <v>21453.331035358093</v>
      </c>
      <c r="Q34" s="11">
        <f t="shared" ca="1" si="13"/>
        <v>18618.998006171663</v>
      </c>
      <c r="R34" s="9"/>
    </row>
    <row r="35" spans="2:18" x14ac:dyDescent="0.25">
      <c r="B35" s="4">
        <v>22</v>
      </c>
      <c r="C35" s="14">
        <f t="shared" ca="1" si="5"/>
        <v>0.696229280573749</v>
      </c>
      <c r="D35" s="14">
        <f t="shared" ca="1" si="5"/>
        <v>0.61027022735343217</v>
      </c>
      <c r="E35" s="7">
        <f t="shared" ca="1" si="6"/>
        <v>193.83</v>
      </c>
      <c r="F35" s="7">
        <f t="shared" ca="1" si="7"/>
        <v>106.96229280573749</v>
      </c>
      <c r="G35" s="6">
        <f t="shared" ca="1" si="8"/>
        <v>108.23145560871058</v>
      </c>
      <c r="H35" s="11">
        <f t="shared" ca="1" si="9"/>
        <v>20978.503040636373</v>
      </c>
      <c r="I35" s="11">
        <f t="shared" si="0"/>
        <v>20000</v>
      </c>
      <c r="J35" s="11">
        <f t="shared" ca="1" si="1"/>
        <v>21392.458561147498</v>
      </c>
      <c r="K35" s="11">
        <f t="shared" ca="1" si="2"/>
        <v>18812.301002500612</v>
      </c>
      <c r="L35" s="11">
        <f t="shared" ca="1" si="10"/>
        <v>413.95552051112463</v>
      </c>
      <c r="M35" s="11">
        <f t="shared" ca="1" si="3"/>
        <v>0</v>
      </c>
      <c r="N35" s="11">
        <f t="shared" ca="1" si="4"/>
        <v>78.384587510419223</v>
      </c>
      <c r="O35" s="11">
        <f t="shared" ca="1" si="11"/>
        <v>19304.641110522156</v>
      </c>
      <c r="P35" s="11">
        <f t="shared" ca="1" si="12"/>
        <v>20492.340108021544</v>
      </c>
      <c r="Q35" s="11">
        <f t="shared" ca="1" si="13"/>
        <v>19586.044479488875</v>
      </c>
      <c r="R35" s="9"/>
    </row>
    <row r="36" spans="2:18" x14ac:dyDescent="0.25">
      <c r="B36" s="4">
        <v>23</v>
      </c>
      <c r="C36" s="14">
        <f t="shared" ca="1" si="5"/>
        <v>0.79184028395078465</v>
      </c>
      <c r="D36" s="14">
        <f t="shared" ca="1" si="5"/>
        <v>-1.0453775546232317E-2</v>
      </c>
      <c r="E36" s="7">
        <f t="shared" ca="1" si="6"/>
        <v>205.16</v>
      </c>
      <c r="F36" s="7">
        <f t="shared" ca="1" si="7"/>
        <v>107.91840283950785</v>
      </c>
      <c r="G36" s="6">
        <f t="shared" ca="1" si="8"/>
        <v>105.27199961832889</v>
      </c>
      <c r="H36" s="11">
        <f t="shared" ca="1" si="9"/>
        <v>21597.603441696356</v>
      </c>
      <c r="I36" s="11">
        <f t="shared" si="0"/>
        <v>20000</v>
      </c>
      <c r="J36" s="11">
        <f t="shared" ca="1" si="1"/>
        <v>21583.680567901571</v>
      </c>
      <c r="K36" s="11">
        <f t="shared" ca="1" si="2"/>
        <v>19304.641110522156</v>
      </c>
      <c r="L36" s="11">
        <f t="shared" ca="1" si="10"/>
        <v>0</v>
      </c>
      <c r="M36" s="11">
        <f t="shared" ca="1" si="3"/>
        <v>13.922873794785119</v>
      </c>
      <c r="N36" s="11">
        <f t="shared" ca="1" si="4"/>
        <v>80.436004627175649</v>
      </c>
      <c r="O36" s="11">
        <f t="shared" ca="1" si="11"/>
        <v>19371.154241354547</v>
      </c>
      <c r="P36" s="11">
        <f t="shared" ca="1" si="12"/>
        <v>20066.513130832391</v>
      </c>
      <c r="Q36" s="11">
        <f t="shared" ca="1" si="13"/>
        <v>20013.922873794781</v>
      </c>
      <c r="R36" s="9"/>
    </row>
    <row r="37" spans="2:18" x14ac:dyDescent="0.25">
      <c r="B37" s="4">
        <v>24</v>
      </c>
      <c r="C37" s="14">
        <f t="shared" ca="1" si="5"/>
        <v>1.8372207611190059</v>
      </c>
      <c r="D37" s="14">
        <f t="shared" ca="1" si="5"/>
        <v>-1.2328007974129358</v>
      </c>
      <c r="E37" s="7">
        <f t="shared" ca="1" si="6"/>
        <v>200.67</v>
      </c>
      <c r="F37" s="7">
        <f t="shared" ca="1" si="7"/>
        <v>118.37220761119006</v>
      </c>
      <c r="G37" s="6">
        <f t="shared" ca="1" si="8"/>
        <v>106.30096130447444</v>
      </c>
      <c r="H37" s="11">
        <f t="shared" ca="1" si="9"/>
        <v>21331.413904968886</v>
      </c>
      <c r="I37" s="11">
        <f t="shared" si="0"/>
        <v>20000</v>
      </c>
      <c r="J37" s="11">
        <f t="shared" ca="1" si="1"/>
        <v>23674.441522238012</v>
      </c>
      <c r="K37" s="11">
        <f t="shared" ca="1" si="2"/>
        <v>19371.154241354547</v>
      </c>
      <c r="L37" s="11">
        <f t="shared" ca="1" si="10"/>
        <v>2343.0276172691265</v>
      </c>
      <c r="M37" s="11">
        <f t="shared" ca="1" si="3"/>
        <v>0</v>
      </c>
      <c r="N37" s="11">
        <f t="shared" ca="1" si="4"/>
        <v>80.71314267231061</v>
      </c>
      <c r="O37" s="11">
        <f t="shared" ca="1" si="11"/>
        <v>21794.895001295983</v>
      </c>
      <c r="P37" s="11">
        <f t="shared" ca="1" si="12"/>
        <v>22423.740759941436</v>
      </c>
      <c r="Q37" s="11">
        <f t="shared" ca="1" si="13"/>
        <v>17656.97238273087</v>
      </c>
      <c r="R37" s="9"/>
    </row>
    <row r="38" spans="2:18" x14ac:dyDescent="0.25">
      <c r="B38" s="4"/>
      <c r="C38" s="7"/>
      <c r="D38" s="7"/>
      <c r="E38" s="6"/>
      <c r="F38" s="6"/>
      <c r="G38" s="6"/>
      <c r="H38" s="11"/>
      <c r="I38" s="11"/>
      <c r="J38" s="11"/>
      <c r="K38" s="11"/>
      <c r="L38" s="11"/>
      <c r="M38" s="11"/>
      <c r="N38" s="12"/>
      <c r="O38" s="12"/>
      <c r="P38" s="12"/>
      <c r="Q38" s="12"/>
    </row>
    <row r="39" spans="2:18" x14ac:dyDescent="0.25">
      <c r="E39" s="3" t="s">
        <v>9</v>
      </c>
      <c r="G39" s="3"/>
      <c r="H39" s="10">
        <f ca="1">STDEV(H14:H37)</f>
        <v>1939.8418312186814</v>
      </c>
      <c r="I39" s="10"/>
      <c r="J39" s="10"/>
      <c r="K39" s="10"/>
      <c r="L39" s="10"/>
      <c r="M39" s="10"/>
      <c r="N39" s="12"/>
      <c r="O39" s="12"/>
      <c r="P39" s="10">
        <f ca="1">STDEV(P14:P37)</f>
        <v>1323.3581523700868</v>
      </c>
      <c r="Q39" s="10">
        <f ca="1">STDEV(Q14:Q37)</f>
        <v>1337.4749554036687</v>
      </c>
    </row>
    <row r="40" spans="2:18" x14ac:dyDescent="0.25">
      <c r="E40" s="3"/>
      <c r="F40" s="3"/>
      <c r="G40" s="3"/>
      <c r="H40" s="8"/>
      <c r="I40" s="8"/>
      <c r="J40" s="8"/>
      <c r="K40" s="8"/>
      <c r="L40" s="8"/>
      <c r="M40" s="8"/>
      <c r="N40" s="8"/>
    </row>
    <row r="41" spans="2:18" x14ac:dyDescent="0.25">
      <c r="B41" s="1" t="s">
        <v>10</v>
      </c>
    </row>
  </sheetData>
  <mergeCells count="1">
    <mergeCell ref="G2:I2"/>
  </mergeCells>
  <pageMargins left="0.45" right="0.45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Book Example </vt:lpstr>
      <vt:lpstr>Monte Carlo Simulation</vt:lpstr>
      <vt:lpstr>'Book Example '!Print_Area</vt:lpstr>
      <vt:lpstr>'Monte Carlo Simulation'!Print_Area</vt:lpstr>
    </vt:vector>
  </TitlesOfParts>
  <Company>State Street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Raikar, Santosh</dc:creator>
  <cp:keywords>General</cp:keywords>
  <cp:lastModifiedBy>Cho, Ralph</cp:lastModifiedBy>
  <cp:lastPrinted>2018-07-23T19:58:32Z</cp:lastPrinted>
  <dcterms:created xsi:type="dcterms:W3CDTF">2018-07-18T23:28:48Z</dcterms:created>
  <dcterms:modified xsi:type="dcterms:W3CDTF">2020-05-05T14:16:53Z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9f39560f-0bec-46dc-8233-4cfabd17eb7c</vt:lpwstr>
  </property>
  <property fmtid="{D5CDD505-2E9C-101B-9397-08002B2CF9AE}" pid="3" name="SSCClassification">
    <vt:lpwstr>G</vt:lpwstr>
  </property>
  <property fmtid="{D5CDD505-2E9C-101B-9397-08002B2CF9AE}" pid="4" name="SSCVisualMarks">
    <vt:lpwstr>N</vt:lpwstr>
  </property>
</Properties>
</file>